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11\data\料金課\共通フォルダ\ホームページ関連\"/>
    </mc:Choice>
  </mc:AlternateContent>
  <xr:revisionPtr revIDLastSave="0" documentId="13_ncr:1_{9191181F-EB3A-4567-9C21-3095C1F96EEA}" xr6:coauthVersionLast="47" xr6:coauthVersionMax="47" xr10:uidLastSave="{00000000-0000-0000-0000-000000000000}"/>
  <workbookProtection workbookAlgorithmName="SHA-512" workbookHashValue="Bd+RWMt2BTLpr5SuhPChaxCmnzB7EqS7MIVOqa46eLpzHjK5+zJkJPlZBlXqHWrUmu6qDN9qs05wqzI23LO6LQ==" workbookSaltValue="CuvtzhNzFPID9D8NPQA1Nw==" workbookSpinCount="100000" lockStructure="1"/>
  <bookViews>
    <workbookView xWindow="-120" yWindow="-120" windowWidth="29040" windowHeight="15840" tabRatio="857" xr2:uid="{00000000-000D-0000-FFFF-FFFF00000000}"/>
  </bookViews>
  <sheets>
    <sheet name="料金計算（春日）10%" sheetId="11" r:id="rId1"/>
    <sheet name="料金計算（那珂川）10%" sheetId="12" r:id="rId2"/>
    <sheet name="@" sheetId="3" state="hidden" r:id="rId3"/>
    <sheet name="家事用料金表（10%税込み）" sheetId="13" state="hidden" r:id="rId4"/>
    <sheet name="家事以外の用料金表（10%税込み）" sheetId="14" state="hidden" r:id="rId5"/>
    <sheet name="家事用料金表(税抜き)" sheetId="6" state="hidden" r:id="rId6"/>
    <sheet name="家事以外の用料金表(税抜き)" sheetId="7" state="hidden" r:id="rId7"/>
    <sheet name="家事用料金表（5%税込み）" sheetId="4" state="hidden" r:id="rId8"/>
    <sheet name="家事以外の用料金表（5%税込み）" sheetId="5" state="hidden" r:id="rId9"/>
  </sheets>
  <definedNames>
    <definedName name="_xlnm.Print_Area" localSheetId="0">'料金計算（春日）10%'!$A$1:$Q$34</definedName>
    <definedName name="_xlnm.Print_Area" localSheetId="1">'料金計算（那珂川）10%'!$A$1:$Q$34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3" l="1"/>
  <c r="K9" i="3"/>
  <c r="L9" i="3" s="1"/>
  <c r="D25" i="12" s="1"/>
  <c r="K8" i="3"/>
  <c r="K7" i="3"/>
  <c r="K6" i="3"/>
  <c r="K5" i="3"/>
  <c r="K4" i="3"/>
  <c r="K3" i="3"/>
  <c r="J10" i="3"/>
  <c r="M10" i="3" s="1"/>
  <c r="J9" i="3"/>
  <c r="M9" i="3" s="1"/>
  <c r="J8" i="3"/>
  <c r="J7" i="3"/>
  <c r="M7" i="3" s="1"/>
  <c r="H24" i="12" s="1"/>
  <c r="J6" i="3"/>
  <c r="L6" i="3" s="1"/>
  <c r="D33" i="11" s="1"/>
  <c r="J5" i="3"/>
  <c r="L5" i="3" s="1"/>
  <c r="J4" i="3"/>
  <c r="J3" i="3"/>
  <c r="L3" i="3" s="1"/>
  <c r="D24" i="11" s="1"/>
  <c r="I10" i="3"/>
  <c r="I9" i="3"/>
  <c r="I8" i="3"/>
  <c r="I7" i="3"/>
  <c r="I6" i="3"/>
  <c r="I5" i="3"/>
  <c r="I4" i="3"/>
  <c r="L4" i="3" s="1"/>
  <c r="I3" i="3"/>
  <c r="E10" i="3"/>
  <c r="E9" i="3"/>
  <c r="G9" i="3" s="1"/>
  <c r="H7" i="12" s="1"/>
  <c r="E8" i="3"/>
  <c r="E7" i="3"/>
  <c r="G7" i="3" s="1"/>
  <c r="H6" i="12" s="1"/>
  <c r="E6" i="3"/>
  <c r="G6" i="3" s="1"/>
  <c r="E5" i="3"/>
  <c r="G5" i="3" s="1"/>
  <c r="H7" i="11" s="1"/>
  <c r="E4" i="3"/>
  <c r="E3" i="3"/>
  <c r="D10" i="3"/>
  <c r="G10" i="3" s="1"/>
  <c r="H15" i="12" s="1"/>
  <c r="D9" i="3"/>
  <c r="D8" i="3"/>
  <c r="D7" i="3"/>
  <c r="D6" i="3"/>
  <c r="D5" i="3"/>
  <c r="F5" i="3" s="1"/>
  <c r="D4" i="3"/>
  <c r="D3" i="3"/>
  <c r="C10" i="3"/>
  <c r="C9" i="3"/>
  <c r="C8" i="3"/>
  <c r="C7" i="3"/>
  <c r="C6" i="3"/>
  <c r="C5" i="3"/>
  <c r="C4" i="3"/>
  <c r="C3" i="3"/>
  <c r="F3" i="3"/>
  <c r="D6" i="11" s="1"/>
  <c r="F25" i="13"/>
  <c r="G26" i="14"/>
  <c r="F26" i="14"/>
  <c r="E26" i="14"/>
  <c r="D26" i="14"/>
  <c r="C26" i="14"/>
  <c r="B26" i="14"/>
  <c r="G25" i="14"/>
  <c r="F25" i="14"/>
  <c r="E25" i="14"/>
  <c r="D25" i="14"/>
  <c r="C25" i="14"/>
  <c r="B25" i="14"/>
  <c r="G24" i="14"/>
  <c r="F24" i="14"/>
  <c r="E24" i="14"/>
  <c r="D24" i="14"/>
  <c r="C24" i="14"/>
  <c r="B24" i="14"/>
  <c r="G23" i="14"/>
  <c r="F23" i="14"/>
  <c r="E23" i="14"/>
  <c r="D23" i="14"/>
  <c r="C23" i="14"/>
  <c r="B23" i="14"/>
  <c r="G22" i="14"/>
  <c r="F22" i="14"/>
  <c r="E22" i="14"/>
  <c r="D22" i="14"/>
  <c r="C22" i="14"/>
  <c r="B22" i="14"/>
  <c r="G21" i="14"/>
  <c r="F21" i="14"/>
  <c r="E21" i="14"/>
  <c r="D21" i="14"/>
  <c r="C21" i="14"/>
  <c r="B21" i="14"/>
  <c r="G20" i="14"/>
  <c r="F20" i="14"/>
  <c r="E20" i="14"/>
  <c r="D20" i="14"/>
  <c r="C20" i="14"/>
  <c r="B20" i="14"/>
  <c r="G19" i="14"/>
  <c r="F19" i="14"/>
  <c r="E19" i="14"/>
  <c r="D19" i="14"/>
  <c r="C19" i="14"/>
  <c r="B19" i="14"/>
  <c r="G18" i="14"/>
  <c r="F18" i="14"/>
  <c r="E18" i="14"/>
  <c r="D18" i="14"/>
  <c r="C18" i="14"/>
  <c r="B18" i="14"/>
  <c r="G12" i="14"/>
  <c r="F12" i="14"/>
  <c r="E12" i="14"/>
  <c r="D12" i="14"/>
  <c r="C12" i="14"/>
  <c r="B12" i="14"/>
  <c r="G11" i="14"/>
  <c r="F11" i="14"/>
  <c r="E11" i="14"/>
  <c r="D11" i="14"/>
  <c r="C11" i="14"/>
  <c r="B11" i="14"/>
  <c r="G10" i="14"/>
  <c r="F10" i="14"/>
  <c r="E10" i="14"/>
  <c r="D10" i="14"/>
  <c r="C10" i="14"/>
  <c r="B10" i="14"/>
  <c r="G9" i="14"/>
  <c r="F9" i="14"/>
  <c r="E9" i="14"/>
  <c r="D9" i="14"/>
  <c r="C9" i="14"/>
  <c r="B9" i="14"/>
  <c r="G8" i="14"/>
  <c r="F8" i="14"/>
  <c r="E8" i="14"/>
  <c r="D8" i="14"/>
  <c r="C8" i="14"/>
  <c r="B8" i="14"/>
  <c r="G7" i="14"/>
  <c r="F7" i="14"/>
  <c r="E7" i="14"/>
  <c r="D7" i="14"/>
  <c r="C7" i="14"/>
  <c r="B7" i="14"/>
  <c r="G6" i="14"/>
  <c r="F6" i="14"/>
  <c r="E6" i="14"/>
  <c r="D6" i="14"/>
  <c r="C6" i="14"/>
  <c r="B6" i="14"/>
  <c r="G5" i="14"/>
  <c r="F5" i="14"/>
  <c r="E5" i="14"/>
  <c r="D5" i="14"/>
  <c r="C5" i="14"/>
  <c r="B5" i="14"/>
  <c r="G4" i="14"/>
  <c r="F4" i="14"/>
  <c r="E4" i="14"/>
  <c r="D4" i="14"/>
  <c r="C4" i="14"/>
  <c r="B4" i="14"/>
  <c r="G26" i="13"/>
  <c r="F26" i="13"/>
  <c r="E26" i="13"/>
  <c r="D26" i="13"/>
  <c r="C26" i="13"/>
  <c r="B26" i="13"/>
  <c r="G25" i="13"/>
  <c r="E25" i="13"/>
  <c r="D25" i="13"/>
  <c r="C25" i="13"/>
  <c r="B25" i="13"/>
  <c r="G24" i="13"/>
  <c r="F24" i="13"/>
  <c r="E24" i="13"/>
  <c r="D24" i="13"/>
  <c r="C24" i="13"/>
  <c r="B24" i="13"/>
  <c r="G23" i="13"/>
  <c r="F23" i="13"/>
  <c r="E23" i="13"/>
  <c r="D23" i="13"/>
  <c r="C23" i="13"/>
  <c r="B23" i="13"/>
  <c r="G22" i="13"/>
  <c r="F22" i="13"/>
  <c r="E22" i="13"/>
  <c r="D22" i="13"/>
  <c r="C22" i="13"/>
  <c r="B22" i="13"/>
  <c r="G21" i="13"/>
  <c r="F21" i="13"/>
  <c r="E21" i="13"/>
  <c r="D21" i="13"/>
  <c r="C21" i="13"/>
  <c r="B21" i="13"/>
  <c r="G20" i="13"/>
  <c r="F20" i="13"/>
  <c r="E20" i="13"/>
  <c r="D20" i="13"/>
  <c r="C20" i="13"/>
  <c r="B20" i="13"/>
  <c r="G19" i="13"/>
  <c r="F19" i="13"/>
  <c r="E19" i="13"/>
  <c r="D19" i="13"/>
  <c r="C19" i="13"/>
  <c r="B19" i="13"/>
  <c r="G18" i="13"/>
  <c r="F18" i="13"/>
  <c r="E18" i="13"/>
  <c r="D18" i="13"/>
  <c r="C18" i="13"/>
  <c r="B18" i="13"/>
  <c r="G12" i="13"/>
  <c r="F12" i="13"/>
  <c r="E12" i="13"/>
  <c r="D12" i="13"/>
  <c r="C12" i="13"/>
  <c r="B12" i="13"/>
  <c r="G11" i="13"/>
  <c r="F11" i="13"/>
  <c r="E11" i="13"/>
  <c r="D11" i="13"/>
  <c r="C11" i="13"/>
  <c r="B11" i="13"/>
  <c r="G10" i="13"/>
  <c r="F10" i="13"/>
  <c r="E10" i="13"/>
  <c r="D10" i="13"/>
  <c r="C10" i="13"/>
  <c r="B10" i="13"/>
  <c r="G9" i="13"/>
  <c r="F9" i="13"/>
  <c r="E9" i="13"/>
  <c r="D9" i="13"/>
  <c r="C9" i="13"/>
  <c r="B9" i="13"/>
  <c r="G8" i="13"/>
  <c r="F8" i="13"/>
  <c r="E8" i="13"/>
  <c r="D8" i="13"/>
  <c r="C8" i="13"/>
  <c r="B8" i="13"/>
  <c r="G7" i="13"/>
  <c r="F7" i="13"/>
  <c r="E7" i="13"/>
  <c r="D7" i="13"/>
  <c r="C7" i="13"/>
  <c r="B7" i="13"/>
  <c r="G6" i="13"/>
  <c r="F6" i="13"/>
  <c r="E6" i="13"/>
  <c r="D6" i="13"/>
  <c r="C6" i="13"/>
  <c r="B6" i="13"/>
  <c r="G5" i="13"/>
  <c r="F5" i="13"/>
  <c r="E5" i="13"/>
  <c r="D5" i="13"/>
  <c r="C5" i="13"/>
  <c r="B5" i="13"/>
  <c r="G4" i="13"/>
  <c r="F4" i="13"/>
  <c r="E4" i="13"/>
  <c r="D4" i="13"/>
  <c r="C4" i="13"/>
  <c r="B4" i="13"/>
  <c r="F6" i="3"/>
  <c r="B4" i="5"/>
  <c r="B5" i="5"/>
  <c r="B6" i="5"/>
  <c r="B7" i="5"/>
  <c r="B8" i="5"/>
  <c r="B9" i="5"/>
  <c r="B10" i="5"/>
  <c r="B11" i="5"/>
  <c r="B12" i="5"/>
  <c r="B4" i="4"/>
  <c r="B5" i="4"/>
  <c r="B6" i="4"/>
  <c r="B7" i="4"/>
  <c r="B8" i="4"/>
  <c r="B9" i="4"/>
  <c r="B10" i="4"/>
  <c r="B11" i="4"/>
  <c r="B12" i="4"/>
  <c r="L8" i="3"/>
  <c r="D32" i="12" s="1"/>
  <c r="F8" i="3"/>
  <c r="D14" i="12" s="1"/>
  <c r="D15" i="11"/>
  <c r="F10" i="3"/>
  <c r="F9" i="3"/>
  <c r="D7" i="12" s="1"/>
  <c r="F7" i="3"/>
  <c r="D6" i="12" s="1"/>
  <c r="L10" i="3"/>
  <c r="D33" i="12" s="1"/>
  <c r="G4" i="3" l="1"/>
  <c r="H14" i="11" s="1"/>
  <c r="J14" i="11" s="1"/>
  <c r="G3" i="3"/>
  <c r="H6" i="11" s="1"/>
  <c r="L6" i="11" s="1"/>
  <c r="P7" i="12"/>
  <c r="N7" i="12" s="1"/>
  <c r="H9" i="3"/>
  <c r="H33" i="12"/>
  <c r="N10" i="3"/>
  <c r="P33" i="12"/>
  <c r="H10" i="3"/>
  <c r="G8" i="3"/>
  <c r="H8" i="3" s="1"/>
  <c r="H7" i="3"/>
  <c r="M8" i="3"/>
  <c r="H32" i="12" s="1"/>
  <c r="L32" i="12" s="1"/>
  <c r="M6" i="3"/>
  <c r="N6" i="3" s="1"/>
  <c r="M3" i="3"/>
  <c r="H24" i="11" s="1"/>
  <c r="J24" i="11" s="1"/>
  <c r="J26" i="11" s="1"/>
  <c r="D25" i="11"/>
  <c r="D26" i="11" s="1"/>
  <c r="M5" i="3"/>
  <c r="H25" i="11" s="1"/>
  <c r="M4" i="3"/>
  <c r="H32" i="11" s="1"/>
  <c r="J32" i="11" s="1"/>
  <c r="J34" i="11" s="1"/>
  <c r="J6" i="12"/>
  <c r="J8" i="12" s="1"/>
  <c r="H8" i="12"/>
  <c r="F14" i="12"/>
  <c r="H5" i="3"/>
  <c r="D7" i="11"/>
  <c r="P7" i="11" s="1"/>
  <c r="N7" i="11" s="1"/>
  <c r="L7" i="11" s="1"/>
  <c r="N9" i="3"/>
  <c r="H25" i="12"/>
  <c r="P25" i="12" s="1"/>
  <c r="F6" i="12"/>
  <c r="L6" i="12"/>
  <c r="D8" i="12"/>
  <c r="H3" i="3"/>
  <c r="J24" i="12"/>
  <c r="J26" i="12" s="1"/>
  <c r="F24" i="11"/>
  <c r="D34" i="12"/>
  <c r="F32" i="12"/>
  <c r="F6" i="11"/>
  <c r="D8" i="11"/>
  <c r="H15" i="11"/>
  <c r="P15" i="11" s="1"/>
  <c r="H6" i="3"/>
  <c r="N4" i="3"/>
  <c r="D32" i="11"/>
  <c r="F4" i="3"/>
  <c r="L7" i="3"/>
  <c r="D15" i="12"/>
  <c r="P15" i="12" s="1"/>
  <c r="H14" i="12" l="1"/>
  <c r="L14" i="12" s="1"/>
  <c r="H33" i="11"/>
  <c r="P33" i="11" s="1"/>
  <c r="H26" i="12"/>
  <c r="D16" i="12"/>
  <c r="L7" i="12"/>
  <c r="H26" i="11"/>
  <c r="N33" i="11"/>
  <c r="L33" i="11" s="1"/>
  <c r="N15" i="11"/>
  <c r="L15" i="11" s="1"/>
  <c r="N25" i="12"/>
  <c r="L25" i="12" s="1"/>
  <c r="N15" i="12"/>
  <c r="L15" i="12" s="1"/>
  <c r="L16" i="12" s="1"/>
  <c r="N8" i="3"/>
  <c r="N33" i="12"/>
  <c r="L33" i="12" s="1"/>
  <c r="L34" i="12" s="1"/>
  <c r="L24" i="11"/>
  <c r="N3" i="3"/>
  <c r="N5" i="3"/>
  <c r="P25" i="11"/>
  <c r="N24" i="11"/>
  <c r="F26" i="11"/>
  <c r="H4" i="3"/>
  <c r="D14" i="11"/>
  <c r="F34" i="12"/>
  <c r="L8" i="12"/>
  <c r="N6" i="12"/>
  <c r="N8" i="12" s="1"/>
  <c r="F8" i="12"/>
  <c r="N7" i="3"/>
  <c r="D24" i="12"/>
  <c r="J16" i="11"/>
  <c r="L32" i="11"/>
  <c r="F32" i="11"/>
  <c r="D34" i="11"/>
  <c r="H16" i="11"/>
  <c r="H34" i="12"/>
  <c r="J32" i="12"/>
  <c r="J34" i="12" s="1"/>
  <c r="H34" i="11"/>
  <c r="J14" i="12"/>
  <c r="J16" i="12" s="1"/>
  <c r="H16" i="12"/>
  <c r="J6" i="11"/>
  <c r="J8" i="11" s="1"/>
  <c r="H8" i="11"/>
  <c r="F8" i="11"/>
  <c r="F16" i="12"/>
  <c r="P24" i="11" l="1"/>
  <c r="P26" i="11" s="1"/>
  <c r="P6" i="12"/>
  <c r="P8" i="12" s="1"/>
  <c r="N25" i="11"/>
  <c r="L25" i="11" s="1"/>
  <c r="L26" i="11" s="1"/>
  <c r="N14" i="12"/>
  <c r="L8" i="11"/>
  <c r="F34" i="11"/>
  <c r="N32" i="11"/>
  <c r="N34" i="11" s="1"/>
  <c r="N32" i="12"/>
  <c r="D16" i="11"/>
  <c r="F14" i="11"/>
  <c r="L14" i="11"/>
  <c r="F24" i="12"/>
  <c r="D26" i="12"/>
  <c r="L24" i="12"/>
  <c r="N6" i="11"/>
  <c r="L34" i="11"/>
  <c r="N26" i="11" l="1"/>
  <c r="L16" i="11"/>
  <c r="L26" i="12"/>
  <c r="N8" i="11"/>
  <c r="P6" i="11"/>
  <c r="P8" i="11" s="1"/>
  <c r="F16" i="11"/>
  <c r="N14" i="11"/>
  <c r="N16" i="11" s="1"/>
  <c r="P32" i="11"/>
  <c r="P34" i="11" s="1"/>
  <c r="F26" i="12"/>
  <c r="N24" i="12"/>
  <c r="N26" i="12" s="1"/>
  <c r="N34" i="12"/>
  <c r="P32" i="12"/>
  <c r="P34" i="12" s="1"/>
  <c r="N16" i="12"/>
  <c r="P14" i="12"/>
  <c r="P16" i="12" s="1"/>
  <c r="P24" i="12" l="1"/>
  <c r="P26" i="12" s="1"/>
  <c r="P14" i="11"/>
  <c r="P16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STN133</author>
  </authors>
  <commentList>
    <comment ref="F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</t>
        </r>
      </text>
    </comment>
    <comment ref="G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</t>
        </r>
      </text>
    </comment>
    <comment ref="L2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</t>
        </r>
      </text>
    </comment>
    <comment ref="M2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</t>
        </r>
      </text>
    </comment>
  </commentList>
</comments>
</file>

<file path=xl/sharedStrings.xml><?xml version="1.0" encoding="utf-8"?>
<sst xmlns="http://schemas.openxmlformats.org/spreadsheetml/2006/main" count="454" uniqueCount="80">
  <si>
    <t>口　径</t>
    <rPh sb="0" eb="1">
      <t>クチ</t>
    </rPh>
    <rPh sb="2" eb="3">
      <t>ケイ</t>
    </rPh>
    <phoneticPr fontId="4"/>
  </si>
  <si>
    <t>使用水量</t>
    <rPh sb="0" eb="2">
      <t>シヨウ</t>
    </rPh>
    <rPh sb="2" eb="4">
      <t>スイリョウ</t>
    </rPh>
    <phoneticPr fontId="4"/>
  </si>
  <si>
    <t>㎥</t>
    <phoneticPr fontId="4"/>
  </si>
  <si>
    <t>戸</t>
    <rPh sb="0" eb="1">
      <t>コ</t>
    </rPh>
    <phoneticPr fontId="4"/>
  </si>
  <si>
    <t>水道料金</t>
    <rPh sb="0" eb="2">
      <t>スイドウ</t>
    </rPh>
    <rPh sb="2" eb="4">
      <t>リョウキン</t>
    </rPh>
    <phoneticPr fontId="4"/>
  </si>
  <si>
    <t>円</t>
    <rPh sb="0" eb="1">
      <t>エン</t>
    </rPh>
    <phoneticPr fontId="4"/>
  </si>
  <si>
    <t>下水道使用料</t>
    <rPh sb="0" eb="3">
      <t>ゲスイドウ</t>
    </rPh>
    <rPh sb="3" eb="6">
      <t>シヨウリョウ</t>
    </rPh>
    <phoneticPr fontId="4"/>
  </si>
  <si>
    <t>合計</t>
    <rPh sb="0" eb="2">
      <t>ゴウケイ</t>
    </rPh>
    <phoneticPr fontId="4"/>
  </si>
  <si>
    <t>那珂川①</t>
    <rPh sb="0" eb="3">
      <t>ナカガワ</t>
    </rPh>
    <phoneticPr fontId="2"/>
  </si>
  <si>
    <t>春日①</t>
    <rPh sb="0" eb="2">
      <t>カスガ</t>
    </rPh>
    <phoneticPr fontId="2"/>
  </si>
  <si>
    <t>那珂川②</t>
    <rPh sb="0" eb="3">
      <t>ナカガワ</t>
    </rPh>
    <phoneticPr fontId="2"/>
  </si>
  <si>
    <t>春日②</t>
    <rPh sb="0" eb="2">
      <t>カスガ</t>
    </rPh>
    <phoneticPr fontId="2"/>
  </si>
  <si>
    <t>戸数</t>
    <rPh sb="0" eb="2">
      <t>コスウ</t>
    </rPh>
    <phoneticPr fontId="2"/>
  </si>
  <si>
    <t>使用水量</t>
    <rPh sb="0" eb="2">
      <t>シヨウ</t>
    </rPh>
    <rPh sb="2" eb="4">
      <t>スイリョウ</t>
    </rPh>
    <phoneticPr fontId="2"/>
  </si>
  <si>
    <t>水道料金</t>
    <rPh sb="0" eb="2">
      <t>スイドウ</t>
    </rPh>
    <rPh sb="2" eb="4">
      <t>リョウキン</t>
    </rPh>
    <phoneticPr fontId="2"/>
  </si>
  <si>
    <t>上水</t>
    <rPh sb="0" eb="2">
      <t>ジョウスイ</t>
    </rPh>
    <phoneticPr fontId="2"/>
  </si>
  <si>
    <t>下水</t>
    <rPh sb="0" eb="2">
      <t>ゲスイ</t>
    </rPh>
    <phoneticPr fontId="2"/>
  </si>
  <si>
    <t>口径</t>
    <rPh sb="0" eb="2">
      <t>コウケイ</t>
    </rPh>
    <phoneticPr fontId="2"/>
  </si>
  <si>
    <t>基本料金</t>
    <rPh sb="0" eb="2">
      <t>キホン</t>
    </rPh>
    <rPh sb="2" eb="4">
      <t>リョウキン</t>
    </rPh>
    <phoneticPr fontId="2"/>
  </si>
  <si>
    <t>従量料金</t>
    <rPh sb="0" eb="2">
      <t>ジュウリョウ</t>
    </rPh>
    <rPh sb="2" eb="4">
      <t>リョウキン</t>
    </rPh>
    <phoneticPr fontId="2"/>
  </si>
  <si>
    <t>家事用</t>
    <rPh sb="0" eb="2">
      <t>カジ</t>
    </rPh>
    <rPh sb="2" eb="3">
      <t>ヨウ</t>
    </rPh>
    <phoneticPr fontId="2"/>
  </si>
  <si>
    <t>家事以外の用</t>
    <rPh sb="0" eb="2">
      <t>カジ</t>
    </rPh>
    <rPh sb="2" eb="4">
      <t>イガイ</t>
    </rPh>
    <rPh sb="5" eb="6">
      <t>ヨウ</t>
    </rPh>
    <phoneticPr fontId="2"/>
  </si>
  <si>
    <t>口径</t>
  </si>
  <si>
    <t>基本料金</t>
  </si>
  <si>
    <r>
      <t>従　量　料　金（1m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あたり）</t>
    </r>
    <phoneticPr fontId="4"/>
  </si>
  <si>
    <r>
      <t>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</si>
  <si>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1～20ｍ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</si>
  <si>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21～40ｍ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</si>
  <si>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21～40ｍ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</si>
  <si>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41～80ｍ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</si>
  <si>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41～80ｍ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</si>
  <si>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81～160ｍ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</si>
  <si>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161ｍ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～</t>
    </r>
    <phoneticPr fontId="4"/>
  </si>
  <si>
    <t>家事用（１か月）</t>
    <rPh sb="6" eb="7">
      <t>ゲツ</t>
    </rPh>
    <phoneticPr fontId="2"/>
  </si>
  <si>
    <t>家事用（２か月）</t>
    <rPh sb="6" eb="7">
      <t>ゲツ</t>
    </rPh>
    <phoneticPr fontId="2"/>
  </si>
  <si>
    <r>
      <t>1～10ｍ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</si>
  <si>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11～20ｍ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</si>
  <si>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81ｍ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～</t>
    </r>
    <phoneticPr fontId="4"/>
  </si>
  <si>
    <t>家事以外の用（１か月）</t>
    <rPh sb="2" eb="4">
      <t>イガイ</t>
    </rPh>
    <rPh sb="9" eb="10">
      <t>ゲツ</t>
    </rPh>
    <phoneticPr fontId="2"/>
  </si>
  <si>
    <t>家事以外の用（２か月）</t>
    <rPh sb="2" eb="4">
      <t>イガイ</t>
    </rPh>
    <rPh sb="9" eb="10">
      <t>ゲツ</t>
    </rPh>
    <phoneticPr fontId="2"/>
  </si>
  <si>
    <r>
      <t>従　量　料　金（1m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あたり）</t>
    </r>
    <phoneticPr fontId="4"/>
  </si>
  <si>
    <r>
      <t>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</si>
  <si>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1～10ｍ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</si>
  <si>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11～20ｍ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</si>
  <si>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21～40ｍ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</si>
  <si>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41～80ｍ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</si>
  <si>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81ｍ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～</t>
    </r>
    <phoneticPr fontId="4"/>
  </si>
  <si>
    <r>
      <t>1～20ｍ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</si>
  <si>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81～160ｍ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</si>
  <si>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161ｍ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～</t>
    </r>
    <phoneticPr fontId="4"/>
  </si>
  <si>
    <r>
      <t>従　量　料　金（1m</t>
    </r>
    <r>
      <rPr>
        <vertAlign val="super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あたり）</t>
    </r>
    <phoneticPr fontId="4"/>
  </si>
  <si>
    <r>
      <t>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</si>
  <si>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1～10ｍ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</si>
  <si>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11～20ｍ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</si>
  <si>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21～40ｍ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</si>
  <si>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41～80ｍ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</si>
  <si>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81ｍ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～</t>
    </r>
    <phoneticPr fontId="4"/>
  </si>
  <si>
    <r>
      <t>1～20ｍ</t>
    </r>
    <r>
      <rPr>
        <vertAlign val="superscript"/>
        <sz val="12"/>
        <rFont val="ＭＳ Ｐゴシック"/>
        <family val="3"/>
        <charset val="128"/>
      </rPr>
      <t>3</t>
    </r>
    <phoneticPr fontId="4"/>
  </si>
  <si>
    <r>
      <t>81～160ｍ</t>
    </r>
    <r>
      <rPr>
        <vertAlign val="superscript"/>
        <sz val="12"/>
        <rFont val="ＭＳ Ｐゴシック"/>
        <family val="3"/>
        <charset val="128"/>
      </rPr>
      <t>３</t>
    </r>
    <phoneticPr fontId="4"/>
  </si>
  <si>
    <r>
      <t>161ｍ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～</t>
    </r>
    <phoneticPr fontId="4"/>
  </si>
  <si>
    <t>基本料金</t>
    <rPh sb="0" eb="2">
      <t>キホン</t>
    </rPh>
    <rPh sb="2" eb="4">
      <t>リョウキン</t>
    </rPh>
    <phoneticPr fontId="4"/>
  </si>
  <si>
    <t>従量料金</t>
    <rPh sb="0" eb="2">
      <t>ジュウリョウ</t>
    </rPh>
    <rPh sb="2" eb="4">
      <t>リョウキン</t>
    </rPh>
    <phoneticPr fontId="4"/>
  </si>
  <si>
    <t>税抜合計</t>
    <rPh sb="0" eb="2">
      <t>ゼイヌキ</t>
    </rPh>
    <rPh sb="2" eb="4">
      <t>ゴウケイ</t>
    </rPh>
    <phoneticPr fontId="4"/>
  </si>
  <si>
    <t>料金合計</t>
    <rPh sb="0" eb="2">
      <t>リョウキン</t>
    </rPh>
    <rPh sb="2" eb="4">
      <t>ゴウケイ</t>
    </rPh>
    <phoneticPr fontId="4"/>
  </si>
  <si>
    <t>円</t>
  </si>
  <si>
    <t>使用戸数</t>
    <rPh sb="0" eb="2">
      <t>シヨウ</t>
    </rPh>
    <rPh sb="2" eb="4">
      <t>コスウ</t>
    </rPh>
    <phoneticPr fontId="4"/>
  </si>
  <si>
    <t>消費税（基）</t>
    <rPh sb="0" eb="3">
      <t>ショウヒゼイ</t>
    </rPh>
    <rPh sb="4" eb="5">
      <t>キ</t>
    </rPh>
    <phoneticPr fontId="2"/>
  </si>
  <si>
    <t>消費税（従）</t>
    <rPh sb="0" eb="3">
      <t>ショウヒゼイ</t>
    </rPh>
    <rPh sb="4" eb="5">
      <t>ジュウ</t>
    </rPh>
    <phoneticPr fontId="2"/>
  </si>
  <si>
    <t>消費税合計</t>
    <rPh sb="0" eb="3">
      <t>ショウヒゼイ</t>
    </rPh>
    <rPh sb="3" eb="5">
      <t>ゴウケイ</t>
    </rPh>
    <phoneticPr fontId="2"/>
  </si>
  <si>
    <t>上下水道料金計算表</t>
    <rPh sb="0" eb="2">
      <t>ジョウゲ</t>
    </rPh>
    <rPh sb="2" eb="4">
      <t>スイドウ</t>
    </rPh>
    <rPh sb="4" eb="6">
      <t>リョウキン</t>
    </rPh>
    <rPh sb="6" eb="8">
      <t>ケイサン</t>
    </rPh>
    <rPh sb="8" eb="9">
      <t>ヒョウ</t>
    </rPh>
    <phoneticPr fontId="4"/>
  </si>
  <si>
    <t>mm</t>
    <phoneticPr fontId="4"/>
  </si>
  <si>
    <t>春日市家事用：２ヶ月（10％）</t>
  </si>
  <si>
    <t>春日市家事以外の用：１ヶ月（10％）</t>
  </si>
  <si>
    <t>春日市家事以外の用：２ヶ月（10％）</t>
  </si>
  <si>
    <t>令和元年度5期分から適用</t>
    <rPh sb="0" eb="2">
      <t>レイワ</t>
    </rPh>
    <rPh sb="2" eb="4">
      <t>ガンネン</t>
    </rPh>
    <rPh sb="3" eb="5">
      <t>ネンド</t>
    </rPh>
    <rPh sb="6" eb="7">
      <t>キ</t>
    </rPh>
    <rPh sb="7" eb="8">
      <t>ブン</t>
    </rPh>
    <rPh sb="10" eb="12">
      <t>テキヨウ</t>
    </rPh>
    <phoneticPr fontId="2"/>
  </si>
  <si>
    <t>春日市家事用：１ヶ月（10％）</t>
  </si>
  <si>
    <t>那珂川市家事用：１ヶ月（10％）</t>
    <rPh sb="3" eb="4">
      <t>シ</t>
    </rPh>
    <phoneticPr fontId="2"/>
  </si>
  <si>
    <t>那珂川市家事用：２ヶ月（10％）</t>
    <rPh sb="3" eb="4">
      <t>シ</t>
    </rPh>
    <phoneticPr fontId="2"/>
  </si>
  <si>
    <t>那珂川市家事以外の用：１ヶ月（10％）</t>
    <rPh sb="3" eb="4">
      <t>シ</t>
    </rPh>
    <phoneticPr fontId="2"/>
  </si>
  <si>
    <t>那珂川市家事以外の用：２ヶ月（10％）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</si>
</sst>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#,##0.0"/>
    <numFmt numFmtId="178" formatCode="0.0"/>
  </numFmts>
  <fonts count="1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2">
    <xf numFmtId="0" fontId="0" fillId="0" borderId="0" xfId="0"/>
    <xf numFmtId="38" fontId="5" fillId="0" borderId="0" xfId="1" applyFont="1" applyFill="1" applyBorder="1" applyAlignment="1">
      <alignment vertical="center"/>
    </xf>
    <xf numFmtId="38" fontId="8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0" fillId="0" borderId="3" xfId="1" applyFont="1" applyBorder="1" applyAlignment="1">
      <alignment vertical="center"/>
    </xf>
    <xf numFmtId="38" fontId="7" fillId="0" borderId="4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0" fillId="0" borderId="1" xfId="1" applyFont="1" applyBorder="1" applyAlignment="1">
      <alignment vertical="center"/>
    </xf>
    <xf numFmtId="38" fontId="7" fillId="0" borderId="7" xfId="1" applyFont="1" applyFill="1" applyBorder="1" applyAlignment="1">
      <alignment horizontal="right" vertical="center" wrapText="1"/>
    </xf>
    <xf numFmtId="38" fontId="7" fillId="0" borderId="8" xfId="1" applyFont="1" applyFill="1" applyBorder="1" applyAlignment="1">
      <alignment horizontal="right" vertical="center" wrapText="1"/>
    </xf>
    <xf numFmtId="38" fontId="8" fillId="0" borderId="1" xfId="1" applyFont="1" applyBorder="1" applyAlignment="1">
      <alignment vertical="center"/>
    </xf>
    <xf numFmtId="38" fontId="7" fillId="0" borderId="9" xfId="1" applyFont="1" applyFill="1" applyBorder="1" applyAlignment="1">
      <alignment horizontal="right" vertical="center" wrapText="1"/>
    </xf>
    <xf numFmtId="38" fontId="7" fillId="0" borderId="10" xfId="1" applyFont="1" applyFill="1" applyBorder="1" applyAlignment="1">
      <alignment horizontal="right" vertical="center" wrapText="1"/>
    </xf>
    <xf numFmtId="38" fontId="8" fillId="0" borderId="11" xfId="1" applyFont="1" applyBorder="1" applyAlignment="1">
      <alignment vertical="center"/>
    </xf>
    <xf numFmtId="38" fontId="7" fillId="0" borderId="4" xfId="1" applyFont="1" applyFill="1" applyBorder="1" applyAlignment="1">
      <alignment horizontal="right" vertical="center" wrapText="1"/>
    </xf>
    <xf numFmtId="38" fontId="7" fillId="0" borderId="5" xfId="1" applyFont="1" applyFill="1" applyBorder="1" applyAlignment="1">
      <alignment horizontal="right" vertical="center" wrapText="1"/>
    </xf>
    <xf numFmtId="38" fontId="0" fillId="0" borderId="12" xfId="1" applyFont="1" applyBorder="1" applyAlignment="1">
      <alignment vertical="center"/>
    </xf>
    <xf numFmtId="38" fontId="7" fillId="0" borderId="13" xfId="1" applyFont="1" applyFill="1" applyBorder="1" applyAlignment="1">
      <alignment horizontal="right" vertical="center" wrapText="1"/>
    </xf>
    <xf numFmtId="38" fontId="7" fillId="0" borderId="14" xfId="1" applyFont="1" applyFill="1" applyBorder="1" applyAlignment="1">
      <alignment horizontal="right" vertical="center" wrapText="1"/>
    </xf>
    <xf numFmtId="38" fontId="8" fillId="0" borderId="3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7" fillId="0" borderId="0" xfId="1" applyFont="1" applyFill="1" applyBorder="1" applyAlignment="1">
      <alignment horizontal="right" vertical="center" wrapText="1"/>
    </xf>
    <xf numFmtId="176" fontId="0" fillId="0" borderId="0" xfId="1" applyNumberFormat="1" applyFont="1" applyAlignment="1">
      <alignment vertical="center"/>
    </xf>
    <xf numFmtId="40" fontId="0" fillId="0" borderId="0" xfId="1" applyNumberFormat="1" applyFont="1" applyAlignment="1">
      <alignment vertical="center"/>
    </xf>
    <xf numFmtId="0" fontId="5" fillId="0" borderId="0" xfId="0" applyFont="1"/>
    <xf numFmtId="0" fontId="9" fillId="0" borderId="0" xfId="0" applyFont="1"/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34" xfId="0" applyNumberFormat="1" applyFont="1" applyBorder="1"/>
    <xf numFmtId="3" fontId="9" fillId="0" borderId="35" xfId="0" applyNumberFormat="1" applyFont="1" applyBorder="1"/>
    <xf numFmtId="4" fontId="9" fillId="0" borderId="35" xfId="0" applyNumberFormat="1" applyFont="1" applyBorder="1"/>
    <xf numFmtId="3" fontId="9" fillId="0" borderId="36" xfId="0" applyNumberFormat="1" applyFont="1" applyBorder="1"/>
    <xf numFmtId="4" fontId="9" fillId="0" borderId="36" xfId="0" applyNumberFormat="1" applyFont="1" applyBorder="1"/>
    <xf numFmtId="4" fontId="9" fillId="0" borderId="34" xfId="0" applyNumberFormat="1" applyFont="1" applyBorder="1"/>
    <xf numFmtId="40" fontId="8" fillId="0" borderId="8" xfId="1" applyNumberFormat="1" applyFont="1" applyBorder="1" applyAlignment="1">
      <alignment vertical="center"/>
    </xf>
    <xf numFmtId="40" fontId="8" fillId="0" borderId="37" xfId="1" applyNumberFormat="1" applyFont="1" applyBorder="1" applyAlignment="1">
      <alignment vertical="center"/>
    </xf>
    <xf numFmtId="40" fontId="8" fillId="0" borderId="5" xfId="1" applyNumberFormat="1" applyFont="1" applyBorder="1" applyAlignment="1">
      <alignment vertical="center"/>
    </xf>
    <xf numFmtId="40" fontId="8" fillId="0" borderId="13" xfId="1" applyNumberFormat="1" applyFont="1" applyBorder="1" applyAlignment="1">
      <alignment vertical="center"/>
    </xf>
    <xf numFmtId="40" fontId="8" fillId="0" borderId="38" xfId="0" applyNumberFormat="1" applyFont="1" applyBorder="1" applyAlignment="1">
      <alignment vertical="center"/>
    </xf>
    <xf numFmtId="40" fontId="8" fillId="0" borderId="0" xfId="1" applyNumberFormat="1" applyFont="1" applyAlignment="1">
      <alignment vertical="center"/>
    </xf>
    <xf numFmtId="40" fontId="8" fillId="0" borderId="8" xfId="1" applyNumberFormat="1" applyFont="1" applyFill="1" applyBorder="1" applyAlignment="1">
      <alignment vertical="center"/>
    </xf>
    <xf numFmtId="40" fontId="8" fillId="0" borderId="39" xfId="1" applyNumberFormat="1" applyFont="1" applyBorder="1" applyAlignment="1">
      <alignment vertical="center"/>
    </xf>
    <xf numFmtId="40" fontId="7" fillId="0" borderId="5" xfId="1" applyNumberFormat="1" applyFont="1" applyFill="1" applyBorder="1" applyAlignment="1">
      <alignment horizontal="right" vertical="center" wrapText="1"/>
    </xf>
    <xf numFmtId="40" fontId="8" fillId="0" borderId="5" xfId="1" applyNumberFormat="1" applyFont="1" applyFill="1" applyBorder="1" applyAlignment="1">
      <alignment vertical="center"/>
    </xf>
    <xf numFmtId="40" fontId="7" fillId="0" borderId="14" xfId="1" applyNumberFormat="1" applyFont="1" applyFill="1" applyBorder="1" applyAlignment="1">
      <alignment horizontal="right" vertical="center" wrapText="1"/>
    </xf>
    <xf numFmtId="40" fontId="8" fillId="0" borderId="14" xfId="1" applyNumberFormat="1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0" fontId="8" fillId="0" borderId="45" xfId="0" applyNumberFormat="1" applyFont="1" applyBorder="1" applyAlignment="1">
      <alignment vertical="center"/>
    </xf>
    <xf numFmtId="40" fontId="8" fillId="0" borderId="46" xfId="1" applyNumberFormat="1" applyFont="1" applyBorder="1" applyAlignment="1">
      <alignment vertical="center"/>
    </xf>
    <xf numFmtId="40" fontId="8" fillId="0" borderId="6" xfId="1" applyNumberFormat="1" applyFont="1" applyBorder="1" applyAlignment="1">
      <alignment vertical="center"/>
    </xf>
    <xf numFmtId="40" fontId="8" fillId="0" borderId="47" xfId="1" applyNumberFormat="1" applyFont="1" applyBorder="1" applyAlignment="1">
      <alignment vertical="center"/>
    </xf>
    <xf numFmtId="0" fontId="0" fillId="0" borderId="48" xfId="0" applyBorder="1"/>
    <xf numFmtId="177" fontId="9" fillId="0" borderId="34" xfId="0" applyNumberFormat="1" applyFont="1" applyBorder="1"/>
    <xf numFmtId="177" fontId="9" fillId="0" borderId="35" xfId="0" applyNumberFormat="1" applyFont="1" applyBorder="1"/>
    <xf numFmtId="177" fontId="9" fillId="0" borderId="36" xfId="0" applyNumberFormat="1" applyFont="1" applyBorder="1"/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178" fontId="9" fillId="0" borderId="19" xfId="0" applyNumberFormat="1" applyFont="1" applyBorder="1" applyAlignment="1">
      <alignment horizontal="center" vertical="center"/>
    </xf>
    <xf numFmtId="178" fontId="9" fillId="0" borderId="26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6" fillId="0" borderId="0" xfId="0" applyFont="1"/>
    <xf numFmtId="38" fontId="5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3" fillId="0" borderId="5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53" xfId="1" applyFont="1" applyFill="1" applyBorder="1" applyAlignment="1">
      <alignment vertical="center"/>
    </xf>
    <xf numFmtId="38" fontId="3" fillId="0" borderId="54" xfId="1" applyFont="1" applyFill="1" applyBorder="1" applyAlignment="1">
      <alignment vertical="center"/>
    </xf>
    <xf numFmtId="38" fontId="3" fillId="0" borderId="55" xfId="1" applyFont="1" applyFill="1" applyBorder="1" applyAlignment="1">
      <alignment vertical="center"/>
    </xf>
    <xf numFmtId="38" fontId="3" fillId="0" borderId="56" xfId="1" applyFont="1" applyFill="1" applyBorder="1" applyAlignment="1">
      <alignment vertical="center"/>
    </xf>
    <xf numFmtId="38" fontId="3" fillId="0" borderId="57" xfId="1" applyFont="1" applyFill="1" applyBorder="1" applyAlignment="1">
      <alignment vertical="center"/>
    </xf>
    <xf numFmtId="38" fontId="3" fillId="0" borderId="58" xfId="1" applyFont="1" applyFill="1" applyBorder="1" applyAlignment="1">
      <alignment vertical="center"/>
    </xf>
    <xf numFmtId="38" fontId="3" fillId="0" borderId="59" xfId="1" applyFont="1" applyFill="1" applyBorder="1" applyAlignment="1">
      <alignment vertical="center"/>
    </xf>
    <xf numFmtId="38" fontId="3" fillId="0" borderId="60" xfId="1" applyFont="1" applyFill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38" fontId="3" fillId="0" borderId="38" xfId="1" applyFont="1" applyFill="1" applyBorder="1" applyAlignment="1">
      <alignment vertical="center"/>
    </xf>
    <xf numFmtId="38" fontId="3" fillId="0" borderId="49" xfId="1" applyFont="1" applyFill="1" applyBorder="1" applyAlignment="1">
      <alignment vertical="center"/>
    </xf>
    <xf numFmtId="38" fontId="3" fillId="0" borderId="62" xfId="0" applyNumberFormat="1" applyFont="1" applyBorder="1" applyAlignment="1">
      <alignment vertical="center"/>
    </xf>
    <xf numFmtId="38" fontId="3" fillId="0" borderId="51" xfId="1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38" fontId="3" fillId="2" borderId="54" xfId="1" applyFont="1" applyFill="1" applyBorder="1" applyAlignment="1">
      <alignment vertical="center"/>
    </xf>
    <xf numFmtId="38" fontId="3" fillId="2" borderId="60" xfId="1" applyFont="1" applyFill="1" applyBorder="1" applyAlignment="1">
      <alignment vertical="center"/>
    </xf>
    <xf numFmtId="38" fontId="3" fillId="2" borderId="51" xfId="1" applyFont="1" applyFill="1" applyBorder="1" applyAlignment="1">
      <alignment vertical="center"/>
    </xf>
    <xf numFmtId="38" fontId="3" fillId="3" borderId="54" xfId="1" applyFont="1" applyFill="1" applyBorder="1" applyAlignment="1">
      <alignment vertical="center"/>
    </xf>
    <xf numFmtId="38" fontId="3" fillId="3" borderId="60" xfId="1" applyFont="1" applyFill="1" applyBorder="1" applyAlignment="1">
      <alignment vertical="center"/>
    </xf>
    <xf numFmtId="38" fontId="3" fillId="3" borderId="51" xfId="1" applyFont="1" applyFill="1" applyBorder="1" applyAlignment="1">
      <alignment vertical="center"/>
    </xf>
    <xf numFmtId="38" fontId="3" fillId="4" borderId="54" xfId="1" applyFont="1" applyFill="1" applyBorder="1" applyAlignment="1">
      <alignment vertical="center"/>
    </xf>
    <xf numFmtId="38" fontId="3" fillId="4" borderId="60" xfId="1" applyFont="1" applyFill="1" applyBorder="1" applyAlignment="1">
      <alignment vertical="center"/>
    </xf>
    <xf numFmtId="38" fontId="3" fillId="4" borderId="51" xfId="1" applyFont="1" applyFill="1" applyBorder="1" applyAlignment="1">
      <alignment vertical="center"/>
    </xf>
    <xf numFmtId="38" fontId="3" fillId="5" borderId="54" xfId="1" applyFont="1" applyFill="1" applyBorder="1" applyAlignment="1">
      <alignment vertical="center"/>
    </xf>
    <xf numFmtId="38" fontId="3" fillId="5" borderId="60" xfId="1" applyFont="1" applyFill="1" applyBorder="1" applyAlignment="1">
      <alignment vertical="center"/>
    </xf>
    <xf numFmtId="38" fontId="3" fillId="5" borderId="51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13" fillId="2" borderId="64" xfId="0" applyFont="1" applyFill="1" applyBorder="1" applyAlignment="1" applyProtection="1">
      <alignment horizontal="center" vertical="center"/>
      <protection locked="0"/>
    </xf>
    <xf numFmtId="38" fontId="13" fillId="2" borderId="0" xfId="1" applyFont="1" applyFill="1" applyBorder="1" applyAlignment="1">
      <alignment vertical="center"/>
    </xf>
    <xf numFmtId="38" fontId="13" fillId="2" borderId="58" xfId="1" applyFont="1" applyFill="1" applyBorder="1" applyAlignment="1">
      <alignment vertical="center"/>
    </xf>
    <xf numFmtId="38" fontId="13" fillId="2" borderId="49" xfId="0" applyNumberFormat="1" applyFont="1" applyFill="1" applyBorder="1" applyAlignment="1">
      <alignment vertical="center"/>
    </xf>
    <xf numFmtId="0" fontId="13" fillId="4" borderId="64" xfId="0" applyFont="1" applyFill="1" applyBorder="1" applyAlignment="1" applyProtection="1">
      <alignment horizontal="center" vertical="center"/>
      <protection locked="0"/>
    </xf>
    <xf numFmtId="38" fontId="13" fillId="4" borderId="0" xfId="1" applyFont="1" applyFill="1" applyBorder="1" applyAlignment="1">
      <alignment vertical="center"/>
    </xf>
    <xf numFmtId="38" fontId="13" fillId="4" borderId="58" xfId="1" applyFont="1" applyFill="1" applyBorder="1" applyAlignment="1">
      <alignment vertical="center"/>
    </xf>
    <xf numFmtId="38" fontId="13" fillId="4" borderId="49" xfId="0" applyNumberFormat="1" applyFont="1" applyFill="1" applyBorder="1" applyAlignment="1">
      <alignment vertical="center"/>
    </xf>
    <xf numFmtId="38" fontId="13" fillId="3" borderId="55" xfId="1" applyFont="1" applyFill="1" applyBorder="1" applyAlignment="1">
      <alignment vertical="center"/>
    </xf>
    <xf numFmtId="38" fontId="13" fillId="3" borderId="58" xfId="1" applyFont="1" applyFill="1" applyBorder="1" applyAlignment="1">
      <alignment vertical="center"/>
    </xf>
    <xf numFmtId="38" fontId="13" fillId="3" borderId="49" xfId="0" applyNumberFormat="1" applyFont="1" applyFill="1" applyBorder="1" applyAlignment="1">
      <alignment vertical="center"/>
    </xf>
    <xf numFmtId="38" fontId="13" fillId="5" borderId="55" xfId="1" applyFont="1" applyFill="1" applyBorder="1" applyAlignment="1">
      <alignment vertical="center"/>
    </xf>
    <xf numFmtId="38" fontId="13" fillId="5" borderId="58" xfId="1" applyFont="1" applyFill="1" applyBorder="1" applyAlignment="1">
      <alignment vertical="center"/>
    </xf>
    <xf numFmtId="38" fontId="13" fillId="5" borderId="49" xfId="0" applyNumberFormat="1" applyFont="1" applyFill="1" applyBorder="1" applyAlignment="1">
      <alignment vertical="center"/>
    </xf>
    <xf numFmtId="0" fontId="13" fillId="4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38" fontId="13" fillId="3" borderId="94" xfId="1" applyFont="1" applyFill="1" applyBorder="1" applyAlignment="1" applyProtection="1">
      <alignment horizontal="center" vertical="center"/>
    </xf>
    <xf numFmtId="0" fontId="13" fillId="5" borderId="94" xfId="0" applyFont="1" applyFill="1" applyBorder="1" applyAlignment="1">
      <alignment horizontal="center" vertical="center"/>
    </xf>
    <xf numFmtId="38" fontId="13" fillId="5" borderId="94" xfId="1" applyFont="1" applyFill="1" applyBorder="1" applyAlignment="1" applyProtection="1">
      <alignment horizontal="center" vertical="center"/>
    </xf>
    <xf numFmtId="0" fontId="13" fillId="3" borderId="66" xfId="0" applyFont="1" applyFill="1" applyBorder="1" applyAlignment="1" applyProtection="1">
      <alignment horizontal="center" vertical="center"/>
      <protection locked="0"/>
    </xf>
    <xf numFmtId="0" fontId="13" fillId="5" borderId="6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3" fillId="2" borderId="66" xfId="0" applyFont="1" applyFill="1" applyBorder="1" applyAlignment="1">
      <alignment horizontal="center" vertical="center"/>
    </xf>
    <xf numFmtId="0" fontId="13" fillId="4" borderId="66" xfId="0" applyFont="1" applyFill="1" applyBorder="1" applyAlignment="1">
      <alignment horizontal="center" vertical="center"/>
    </xf>
    <xf numFmtId="0" fontId="13" fillId="5" borderId="64" xfId="0" applyFont="1" applyFill="1" applyBorder="1" applyAlignment="1">
      <alignment horizontal="center" vertical="center"/>
    </xf>
    <xf numFmtId="0" fontId="13" fillId="3" borderId="64" xfId="0" applyFont="1" applyFill="1" applyBorder="1" applyAlignment="1">
      <alignment horizontal="center" vertical="center"/>
    </xf>
    <xf numFmtId="38" fontId="3" fillId="0" borderId="95" xfId="1" applyFont="1" applyFill="1" applyBorder="1" applyAlignment="1">
      <alignment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72" xfId="0" applyBorder="1"/>
    <xf numFmtId="0" fontId="5" fillId="0" borderId="68" xfId="0" applyFont="1" applyBorder="1" applyAlignment="1">
      <alignment horizontal="center" vertical="center"/>
    </xf>
    <xf numFmtId="0" fontId="0" fillId="0" borderId="73" xfId="0" applyBorder="1"/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wrapText="1" shrinkToFit="1"/>
    </xf>
    <xf numFmtId="0" fontId="5" fillId="0" borderId="78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 shrinkToFit="1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0" fillId="0" borderId="83" xfId="0" applyBorder="1"/>
    <xf numFmtId="38" fontId="0" fillId="0" borderId="79" xfId="1" applyFont="1" applyBorder="1" applyAlignment="1">
      <alignment horizontal="center" vertical="center"/>
    </xf>
    <xf numFmtId="38" fontId="0" fillId="0" borderId="80" xfId="1" applyFont="1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85" xfId="1" applyFont="1" applyBorder="1" applyAlignment="1">
      <alignment vertical="center"/>
    </xf>
    <xf numFmtId="38" fontId="0" fillId="0" borderId="86" xfId="1" applyFont="1" applyBorder="1" applyAlignment="1">
      <alignment vertical="center"/>
    </xf>
    <xf numFmtId="38" fontId="0" fillId="0" borderId="87" xfId="1" applyFont="1" applyBorder="1" applyAlignment="1">
      <alignment vertical="center"/>
    </xf>
    <xf numFmtId="38" fontId="0" fillId="0" borderId="88" xfId="1" applyFont="1" applyBorder="1" applyAlignment="1">
      <alignment vertical="center"/>
    </xf>
    <xf numFmtId="38" fontId="0" fillId="0" borderId="89" xfId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34"/>
  <sheetViews>
    <sheetView showGridLines="0" tabSelected="1" zoomScale="75" zoomScaleNormal="75" workbookViewId="0">
      <selection activeCell="N11" sqref="N11"/>
    </sheetView>
  </sheetViews>
  <sheetFormatPr defaultRowHeight="14.25" x14ac:dyDescent="0.15"/>
  <cols>
    <col min="1" max="1" width="4.75" customWidth="1"/>
    <col min="2" max="2" width="15" customWidth="1"/>
    <col min="3" max="3" width="4.375" customWidth="1"/>
    <col min="4" max="4" width="13" customWidth="1"/>
    <col min="5" max="5" width="3.5" customWidth="1"/>
    <col min="6" max="6" width="13" customWidth="1"/>
    <col min="7" max="7" width="3.5" customWidth="1"/>
    <col min="8" max="8" width="13" customWidth="1"/>
    <col min="9" max="9" width="3.5" customWidth="1"/>
    <col min="10" max="10" width="13" customWidth="1"/>
    <col min="11" max="11" width="3.5" customWidth="1"/>
    <col min="12" max="12" width="20.625" customWidth="1"/>
    <col min="13" max="13" width="3.5" customWidth="1"/>
    <col min="14" max="14" width="20.625" customWidth="1"/>
    <col min="15" max="15" width="3.5" customWidth="1"/>
    <col min="16" max="16" width="20.625" customWidth="1"/>
    <col min="17" max="17" width="4.125" customWidth="1"/>
    <col min="18" max="18" width="4.375" customWidth="1"/>
    <col min="19" max="19" width="13.75" customWidth="1"/>
    <col min="20" max="20" width="4.5" customWidth="1"/>
    <col min="21" max="21" width="12.125" customWidth="1"/>
    <col min="22" max="22" width="4.25" customWidth="1"/>
    <col min="23" max="23" width="7.75" bestFit="1" customWidth="1"/>
    <col min="24" max="24" width="3.5" customWidth="1"/>
    <col min="25" max="25" width="11.625" customWidth="1"/>
    <col min="26" max="26" width="3.5" customWidth="1"/>
    <col min="27" max="27" width="7.75" bestFit="1" customWidth="1"/>
    <col min="28" max="28" width="3.5" customWidth="1"/>
    <col min="29" max="29" width="11.625" customWidth="1"/>
    <col min="30" max="30" width="3.5" customWidth="1"/>
    <col min="31" max="31" width="7.75" bestFit="1" customWidth="1"/>
    <col min="32" max="32" width="3.5" customWidth="1"/>
    <col min="33" max="33" width="12.125" customWidth="1"/>
    <col min="34" max="34" width="4.25" customWidth="1"/>
  </cols>
  <sheetData>
    <row r="1" spans="2:18" ht="25.5" customHeight="1" thickBot="1" x14ac:dyDescent="0.25">
      <c r="B1" s="104" t="s">
        <v>69</v>
      </c>
      <c r="C1" s="105"/>
      <c r="Q1" s="162" t="s">
        <v>74</v>
      </c>
    </row>
    <row r="2" spans="2:18" ht="19.5" customHeight="1" thickBot="1" x14ac:dyDescent="0.2">
      <c r="B2" s="168" t="s">
        <v>75</v>
      </c>
      <c r="C2" s="169"/>
      <c r="D2" s="169"/>
      <c r="E2" s="169"/>
      <c r="F2" s="169"/>
      <c r="G2" s="169"/>
      <c r="H2" s="169"/>
      <c r="I2" s="169"/>
      <c r="J2" s="170"/>
      <c r="L2" s="174" t="s">
        <v>0</v>
      </c>
      <c r="M2" s="175"/>
      <c r="N2" s="176" t="s">
        <v>1</v>
      </c>
      <c r="O2" s="177"/>
      <c r="P2" s="178" t="s">
        <v>65</v>
      </c>
      <c r="Q2" s="179"/>
    </row>
    <row r="3" spans="2:18" ht="24" customHeight="1" thickBot="1" x14ac:dyDescent="0.2">
      <c r="B3" s="171"/>
      <c r="C3" s="172"/>
      <c r="D3" s="172"/>
      <c r="E3" s="172"/>
      <c r="F3" s="172"/>
      <c r="G3" s="172"/>
      <c r="H3" s="172"/>
      <c r="I3" s="172"/>
      <c r="J3" s="173"/>
      <c r="L3" s="140">
        <v>13</v>
      </c>
      <c r="M3" s="101" t="s">
        <v>70</v>
      </c>
      <c r="N3" s="140">
        <v>0</v>
      </c>
      <c r="O3" s="97" t="s">
        <v>2</v>
      </c>
      <c r="P3" s="163">
        <v>1</v>
      </c>
      <c r="Q3" s="103" t="s">
        <v>3</v>
      </c>
    </row>
    <row r="4" spans="2:18" ht="9" customHeight="1" thickBot="1" x14ac:dyDescent="0.2">
      <c r="B4" s="106"/>
      <c r="C4" s="106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2:18" s="108" customFormat="1" ht="27" customHeight="1" thickBot="1" x14ac:dyDescent="0.2">
      <c r="B5" s="107"/>
      <c r="C5" s="107"/>
      <c r="D5" s="180" t="s">
        <v>60</v>
      </c>
      <c r="E5" s="181"/>
      <c r="F5" s="182" t="s">
        <v>66</v>
      </c>
      <c r="G5" s="183"/>
      <c r="H5" s="184" t="s">
        <v>61</v>
      </c>
      <c r="I5" s="181"/>
      <c r="J5" s="182" t="s">
        <v>67</v>
      </c>
      <c r="K5" s="181"/>
      <c r="L5" s="183" t="s">
        <v>62</v>
      </c>
      <c r="M5" s="181"/>
      <c r="N5" s="185" t="s">
        <v>68</v>
      </c>
      <c r="O5" s="186"/>
      <c r="P5" s="187" t="s">
        <v>63</v>
      </c>
      <c r="Q5" s="188"/>
    </row>
    <row r="6" spans="2:18" ht="27" customHeight="1" x14ac:dyDescent="0.15">
      <c r="B6" s="189" t="s">
        <v>4</v>
      </c>
      <c r="C6" s="190"/>
      <c r="D6" s="110">
        <f>'@'!F3</f>
        <v>750</v>
      </c>
      <c r="E6" s="111" t="s">
        <v>5</v>
      </c>
      <c r="F6" s="112">
        <f>D6*0.1</f>
        <v>75</v>
      </c>
      <c r="G6" s="111" t="s">
        <v>5</v>
      </c>
      <c r="H6" s="113">
        <f>'@'!G3</f>
        <v>0</v>
      </c>
      <c r="I6" s="111" t="s">
        <v>5</v>
      </c>
      <c r="J6" s="112">
        <f>H6*0.1</f>
        <v>0</v>
      </c>
      <c r="K6" s="111" t="s">
        <v>5</v>
      </c>
      <c r="L6" s="113">
        <f>SUM(D6,H6)</f>
        <v>750</v>
      </c>
      <c r="M6" s="111" t="s">
        <v>5</v>
      </c>
      <c r="N6" s="112">
        <f>ROUNDDOWN(SUM(F6,J6),0)</f>
        <v>75</v>
      </c>
      <c r="O6" s="114" t="s">
        <v>5</v>
      </c>
      <c r="P6" s="141">
        <f>SUM(L6,N6)</f>
        <v>825</v>
      </c>
      <c r="Q6" s="127" t="s">
        <v>5</v>
      </c>
    </row>
    <row r="7" spans="2:18" ht="27" customHeight="1" thickBot="1" x14ac:dyDescent="0.2">
      <c r="B7" s="191" t="s">
        <v>6</v>
      </c>
      <c r="C7" s="192"/>
      <c r="D7" s="116">
        <f>'@'!F5</f>
        <v>700</v>
      </c>
      <c r="E7" s="117" t="s">
        <v>5</v>
      </c>
      <c r="F7" s="167"/>
      <c r="G7" s="117" t="s">
        <v>5</v>
      </c>
      <c r="H7" s="119">
        <f>'@'!G5</f>
        <v>0</v>
      </c>
      <c r="I7" s="117" t="s">
        <v>5</v>
      </c>
      <c r="J7" s="167"/>
      <c r="K7" s="117" t="s">
        <v>5</v>
      </c>
      <c r="L7" s="119">
        <f>P7-N7</f>
        <v>700</v>
      </c>
      <c r="M7" s="117" t="s">
        <v>5</v>
      </c>
      <c r="N7" s="118">
        <f>ROUNDDOWN(P7/1.1*0.1,0)</f>
        <v>70</v>
      </c>
      <c r="O7" s="120" t="s">
        <v>5</v>
      </c>
      <c r="P7" s="142">
        <f>ROUNDDOWN(SUM(D7,H7)*1.1,-1)</f>
        <v>770</v>
      </c>
      <c r="Q7" s="128" t="s">
        <v>5</v>
      </c>
    </row>
    <row r="8" spans="2:18" ht="27" customHeight="1" thickTop="1" thickBot="1" x14ac:dyDescent="0.2">
      <c r="B8" s="193" t="s">
        <v>7</v>
      </c>
      <c r="C8" s="194"/>
      <c r="D8" s="121">
        <f>SUM(D6:D7)</f>
        <v>1450</v>
      </c>
      <c r="E8" s="122" t="s">
        <v>5</v>
      </c>
      <c r="F8" s="123">
        <f>SUM(F6:F7)</f>
        <v>75</v>
      </c>
      <c r="G8" s="122" t="s">
        <v>5</v>
      </c>
      <c r="H8" s="124">
        <f>SUM(H6:H7)</f>
        <v>0</v>
      </c>
      <c r="I8" s="122" t="s">
        <v>5</v>
      </c>
      <c r="J8" s="123">
        <f>SUM(J6:J7)</f>
        <v>0</v>
      </c>
      <c r="K8" s="122" t="s">
        <v>5</v>
      </c>
      <c r="L8" s="124">
        <f>SUM(L6:L7)</f>
        <v>1450</v>
      </c>
      <c r="M8" s="122" t="s">
        <v>5</v>
      </c>
      <c r="N8" s="123">
        <f>SUM(N6:N7)</f>
        <v>145</v>
      </c>
      <c r="O8" s="125" t="s">
        <v>5</v>
      </c>
      <c r="P8" s="143">
        <f>SUM(P6:P7)</f>
        <v>1595</v>
      </c>
      <c r="Q8" s="129" t="s">
        <v>5</v>
      </c>
    </row>
    <row r="9" spans="2:18" ht="18" customHeight="1" thickBot="1" x14ac:dyDescent="0.2">
      <c r="B9" s="107"/>
      <c r="C9" s="109"/>
      <c r="D9" s="99"/>
      <c r="E9" s="1"/>
      <c r="F9" s="1"/>
      <c r="G9" s="1"/>
      <c r="H9" s="99"/>
      <c r="I9" s="1"/>
      <c r="J9" s="1"/>
      <c r="K9" s="1"/>
      <c r="L9" s="99"/>
      <c r="M9" s="1"/>
      <c r="N9" s="1"/>
      <c r="O9" s="1"/>
      <c r="P9" s="99"/>
      <c r="Q9" s="1"/>
    </row>
    <row r="10" spans="2:18" ht="17.25" customHeight="1" thickBot="1" x14ac:dyDescent="0.2">
      <c r="B10" s="195" t="s">
        <v>71</v>
      </c>
      <c r="C10" s="196"/>
      <c r="D10" s="196"/>
      <c r="E10" s="196"/>
      <c r="F10" s="196"/>
      <c r="G10" s="196"/>
      <c r="H10" s="196"/>
      <c r="I10" s="196"/>
      <c r="J10" s="197"/>
      <c r="L10" s="174" t="s">
        <v>0</v>
      </c>
      <c r="M10" s="175"/>
      <c r="N10" s="176" t="s">
        <v>1</v>
      </c>
      <c r="O10" s="177"/>
      <c r="P10" s="178" t="s">
        <v>65</v>
      </c>
      <c r="Q10" s="179"/>
    </row>
    <row r="11" spans="2:18" ht="24" customHeight="1" thickBot="1" x14ac:dyDescent="0.2">
      <c r="B11" s="198"/>
      <c r="C11" s="199"/>
      <c r="D11" s="199"/>
      <c r="E11" s="199"/>
      <c r="F11" s="199"/>
      <c r="G11" s="199"/>
      <c r="H11" s="199"/>
      <c r="I11" s="199"/>
      <c r="J11" s="200"/>
      <c r="L11" s="144">
        <v>13</v>
      </c>
      <c r="M11" s="101" t="s">
        <v>70</v>
      </c>
      <c r="N11" s="144">
        <v>0</v>
      </c>
      <c r="O11" s="97" t="s">
        <v>2</v>
      </c>
      <c r="P11" s="164">
        <v>1</v>
      </c>
      <c r="Q11" s="103" t="s">
        <v>3</v>
      </c>
    </row>
    <row r="12" spans="2:18" ht="11.25" customHeight="1" thickBot="1" x14ac:dyDescent="0.2"/>
    <row r="13" spans="2:18" ht="27" customHeight="1" thickBot="1" x14ac:dyDescent="0.2">
      <c r="D13" s="180" t="s">
        <v>60</v>
      </c>
      <c r="E13" s="181"/>
      <c r="F13" s="182" t="s">
        <v>66</v>
      </c>
      <c r="G13" s="183"/>
      <c r="H13" s="184" t="s">
        <v>61</v>
      </c>
      <c r="I13" s="181"/>
      <c r="J13" s="182" t="s">
        <v>67</v>
      </c>
      <c r="K13" s="181"/>
      <c r="L13" s="183" t="s">
        <v>62</v>
      </c>
      <c r="M13" s="181"/>
      <c r="N13" s="185" t="s">
        <v>68</v>
      </c>
      <c r="O13" s="186"/>
      <c r="P13" s="187" t="s">
        <v>63</v>
      </c>
      <c r="Q13" s="188"/>
      <c r="R13" s="109"/>
    </row>
    <row r="14" spans="2:18" ht="27" customHeight="1" x14ac:dyDescent="0.15">
      <c r="B14" s="189" t="s">
        <v>4</v>
      </c>
      <c r="C14" s="190"/>
      <c r="D14" s="110">
        <f>'@'!F4</f>
        <v>1500</v>
      </c>
      <c r="E14" s="111" t="s">
        <v>64</v>
      </c>
      <c r="F14" s="112">
        <f>D14*0.1</f>
        <v>150</v>
      </c>
      <c r="G14" s="111" t="s">
        <v>64</v>
      </c>
      <c r="H14" s="115">
        <f>'@'!G4</f>
        <v>0</v>
      </c>
      <c r="I14" s="111" t="s">
        <v>64</v>
      </c>
      <c r="J14" s="112">
        <f>H14*0.1</f>
        <v>0</v>
      </c>
      <c r="K14" s="111" t="s">
        <v>64</v>
      </c>
      <c r="L14" s="115">
        <f>SUM(D14,H14)</f>
        <v>1500</v>
      </c>
      <c r="M14" s="111" t="s">
        <v>64</v>
      </c>
      <c r="N14" s="112">
        <f>ROUNDDOWN(SUM(F14,J14),0)</f>
        <v>150</v>
      </c>
      <c r="O14" s="114" t="s">
        <v>64</v>
      </c>
      <c r="P14" s="145">
        <f>SUM(L14,N14)</f>
        <v>1650</v>
      </c>
      <c r="Q14" s="133" t="s">
        <v>5</v>
      </c>
    </row>
    <row r="15" spans="2:18" ht="27" customHeight="1" thickBot="1" x14ac:dyDescent="0.2">
      <c r="B15" s="191" t="s">
        <v>6</v>
      </c>
      <c r="C15" s="192"/>
      <c r="D15" s="116">
        <f>'@'!F6</f>
        <v>1400</v>
      </c>
      <c r="E15" s="117" t="s">
        <v>64</v>
      </c>
      <c r="F15" s="167"/>
      <c r="G15" s="117" t="s">
        <v>64</v>
      </c>
      <c r="H15" s="119">
        <f>'@'!G6</f>
        <v>0</v>
      </c>
      <c r="I15" s="117" t="s">
        <v>64</v>
      </c>
      <c r="J15" s="167"/>
      <c r="K15" s="117" t="s">
        <v>64</v>
      </c>
      <c r="L15" s="119">
        <f>P15-N15</f>
        <v>1400</v>
      </c>
      <c r="M15" s="117" t="s">
        <v>64</v>
      </c>
      <c r="N15" s="118">
        <f>ROUNDDOWN(P15/1.1*0.1,0)</f>
        <v>140</v>
      </c>
      <c r="O15" s="120" t="s">
        <v>64</v>
      </c>
      <c r="P15" s="146">
        <f>ROUNDDOWN(SUM(D15,H15)*1.1,-1)</f>
        <v>1540</v>
      </c>
      <c r="Q15" s="134" t="s">
        <v>5</v>
      </c>
    </row>
    <row r="16" spans="2:18" ht="27" customHeight="1" thickTop="1" thickBot="1" x14ac:dyDescent="0.2">
      <c r="B16" s="193" t="s">
        <v>7</v>
      </c>
      <c r="C16" s="194"/>
      <c r="D16" s="121">
        <f>SUM(D14:D15)</f>
        <v>2900</v>
      </c>
      <c r="E16" s="122" t="s">
        <v>5</v>
      </c>
      <c r="F16" s="123">
        <f>SUM(F14:F15)</f>
        <v>150</v>
      </c>
      <c r="G16" s="122" t="s">
        <v>5</v>
      </c>
      <c r="H16" s="124">
        <f>SUM(H14:H15)</f>
        <v>0</v>
      </c>
      <c r="I16" s="122" t="s">
        <v>5</v>
      </c>
      <c r="J16" s="123">
        <f>SUM(J14:J15)</f>
        <v>0</v>
      </c>
      <c r="K16" s="122" t="s">
        <v>5</v>
      </c>
      <c r="L16" s="124">
        <f>SUM(L14:L15)</f>
        <v>2900</v>
      </c>
      <c r="M16" s="122" t="s">
        <v>5</v>
      </c>
      <c r="N16" s="123">
        <f>SUM(N14:N15)</f>
        <v>290</v>
      </c>
      <c r="O16" s="125" t="s">
        <v>5</v>
      </c>
      <c r="P16" s="147">
        <f>SUM(P14:P15)</f>
        <v>3190</v>
      </c>
      <c r="Q16" s="135" t="s">
        <v>5</v>
      </c>
    </row>
    <row r="17" spans="2:32" ht="15" customHeight="1" x14ac:dyDescent="0.15"/>
    <row r="18" spans="2:32" ht="15" customHeight="1" x14ac:dyDescent="0.15"/>
    <row r="19" spans="2:32" ht="15" customHeight="1" thickBot="1" x14ac:dyDescent="0.2"/>
    <row r="20" spans="2:32" ht="19.5" customHeight="1" thickBot="1" x14ac:dyDescent="0.2">
      <c r="B20" s="168" t="s">
        <v>72</v>
      </c>
      <c r="C20" s="169"/>
      <c r="D20" s="169"/>
      <c r="E20" s="169"/>
      <c r="F20" s="169"/>
      <c r="G20" s="169"/>
      <c r="H20" s="169"/>
      <c r="I20" s="169"/>
      <c r="J20" s="170"/>
      <c r="L20" s="174" t="s">
        <v>0</v>
      </c>
      <c r="M20" s="175"/>
      <c r="N20" s="176" t="s">
        <v>1</v>
      </c>
      <c r="O20" s="177"/>
      <c r="P20" s="178" t="s">
        <v>65</v>
      </c>
      <c r="Q20" s="179"/>
    </row>
    <row r="21" spans="2:32" ht="24" customHeight="1" thickBot="1" x14ac:dyDescent="0.2">
      <c r="B21" s="171"/>
      <c r="C21" s="172"/>
      <c r="D21" s="172"/>
      <c r="E21" s="172"/>
      <c r="F21" s="172"/>
      <c r="G21" s="172"/>
      <c r="H21" s="172"/>
      <c r="I21" s="172"/>
      <c r="J21" s="173"/>
      <c r="L21" s="140">
        <v>13</v>
      </c>
      <c r="M21" s="101" t="s">
        <v>70</v>
      </c>
      <c r="N21" s="140">
        <v>0</v>
      </c>
      <c r="O21" s="97" t="s">
        <v>2</v>
      </c>
      <c r="P21" s="163">
        <v>1</v>
      </c>
      <c r="Q21" s="103" t="s">
        <v>3</v>
      </c>
    </row>
    <row r="22" spans="2:32" ht="9" customHeight="1" thickBot="1" x14ac:dyDescent="0.2">
      <c r="B22" s="106"/>
      <c r="C22" s="106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32" ht="27" customHeight="1" thickBot="1" x14ac:dyDescent="0.2">
      <c r="B23" s="107"/>
      <c r="C23" s="107"/>
      <c r="D23" s="180" t="s">
        <v>60</v>
      </c>
      <c r="E23" s="181"/>
      <c r="F23" s="182" t="s">
        <v>66</v>
      </c>
      <c r="G23" s="183"/>
      <c r="H23" s="184" t="s">
        <v>61</v>
      </c>
      <c r="I23" s="181"/>
      <c r="J23" s="182" t="s">
        <v>67</v>
      </c>
      <c r="K23" s="181"/>
      <c r="L23" s="183" t="s">
        <v>62</v>
      </c>
      <c r="M23" s="181"/>
      <c r="N23" s="185" t="s">
        <v>68</v>
      </c>
      <c r="O23" s="186"/>
      <c r="P23" s="187" t="s">
        <v>63</v>
      </c>
      <c r="Q23" s="188"/>
    </row>
    <row r="24" spans="2:32" ht="27" customHeight="1" x14ac:dyDescent="0.15">
      <c r="B24" s="189" t="s">
        <v>4</v>
      </c>
      <c r="C24" s="190"/>
      <c r="D24" s="110">
        <f>'@'!L3</f>
        <v>750</v>
      </c>
      <c r="E24" s="111" t="s">
        <v>5</v>
      </c>
      <c r="F24" s="112">
        <f>D24*0.1</f>
        <v>75</v>
      </c>
      <c r="G24" s="111" t="s">
        <v>5</v>
      </c>
      <c r="H24" s="113">
        <f>'@'!M3</f>
        <v>0</v>
      </c>
      <c r="I24" s="111" t="s">
        <v>5</v>
      </c>
      <c r="J24" s="112">
        <f>H24*0.1</f>
        <v>0</v>
      </c>
      <c r="K24" s="111" t="s">
        <v>5</v>
      </c>
      <c r="L24" s="113">
        <f>SUM(D24,H24)</f>
        <v>750</v>
      </c>
      <c r="M24" s="111" t="s">
        <v>5</v>
      </c>
      <c r="N24" s="112">
        <f>ROUNDDOWN(SUM(F24,J24),0)</f>
        <v>75</v>
      </c>
      <c r="O24" s="114" t="s">
        <v>5</v>
      </c>
      <c r="P24" s="141">
        <f>SUM(L24,N24)</f>
        <v>825</v>
      </c>
      <c r="Q24" s="127" t="s">
        <v>5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2:32" ht="27" customHeight="1" thickBot="1" x14ac:dyDescent="0.2">
      <c r="B25" s="191" t="s">
        <v>6</v>
      </c>
      <c r="C25" s="192"/>
      <c r="D25" s="116">
        <f>'@'!L5</f>
        <v>700</v>
      </c>
      <c r="E25" s="117" t="s">
        <v>5</v>
      </c>
      <c r="F25" s="167"/>
      <c r="G25" s="117" t="s">
        <v>5</v>
      </c>
      <c r="H25" s="119">
        <f>'@'!M5</f>
        <v>0</v>
      </c>
      <c r="I25" s="117" t="s">
        <v>5</v>
      </c>
      <c r="J25" s="167"/>
      <c r="K25" s="117" t="s">
        <v>5</v>
      </c>
      <c r="L25" s="119">
        <f>P25-N25</f>
        <v>700</v>
      </c>
      <c r="M25" s="117" t="s">
        <v>5</v>
      </c>
      <c r="N25" s="118">
        <f>ROUNDDOWN(P25/1.1*0.1,0)</f>
        <v>70</v>
      </c>
      <c r="O25" s="120" t="s">
        <v>5</v>
      </c>
      <c r="P25" s="142">
        <f>ROUNDDOWN(SUM(D25,H25)*1.1,-1)</f>
        <v>770</v>
      </c>
      <c r="Q25" s="128" t="s">
        <v>5</v>
      </c>
    </row>
    <row r="26" spans="2:32" ht="27" customHeight="1" thickTop="1" thickBot="1" x14ac:dyDescent="0.2">
      <c r="B26" s="193" t="s">
        <v>7</v>
      </c>
      <c r="C26" s="194"/>
      <c r="D26" s="121">
        <f>SUM(D24:D25)</f>
        <v>1450</v>
      </c>
      <c r="E26" s="122" t="s">
        <v>5</v>
      </c>
      <c r="F26" s="123">
        <f>SUM(F24:F25)</f>
        <v>75</v>
      </c>
      <c r="G26" s="122" t="s">
        <v>5</v>
      </c>
      <c r="H26" s="124">
        <f>SUM(H24:H25)</f>
        <v>0</v>
      </c>
      <c r="I26" s="122" t="s">
        <v>5</v>
      </c>
      <c r="J26" s="123">
        <f>SUM(J24:J25)</f>
        <v>0</v>
      </c>
      <c r="K26" s="122" t="s">
        <v>5</v>
      </c>
      <c r="L26" s="124">
        <f>SUM(L24:L25)</f>
        <v>1450</v>
      </c>
      <c r="M26" s="122" t="s">
        <v>5</v>
      </c>
      <c r="N26" s="123">
        <f>SUM(N24:N25)</f>
        <v>145</v>
      </c>
      <c r="O26" s="125" t="s">
        <v>5</v>
      </c>
      <c r="P26" s="143">
        <f>SUM(P24:P25)</f>
        <v>1595</v>
      </c>
      <c r="Q26" s="129" t="s">
        <v>5</v>
      </c>
    </row>
    <row r="27" spans="2:32" ht="18" customHeight="1" thickBot="1" x14ac:dyDescent="0.2">
      <c r="B27" s="107"/>
      <c r="C27" s="109"/>
      <c r="D27" s="99"/>
      <c r="E27" s="1"/>
      <c r="F27" s="1"/>
      <c r="G27" s="1"/>
      <c r="H27" s="99"/>
      <c r="I27" s="1"/>
      <c r="J27" s="1"/>
      <c r="K27" s="1"/>
      <c r="L27" s="99"/>
      <c r="M27" s="1"/>
      <c r="N27" s="1"/>
      <c r="O27" s="1"/>
      <c r="P27" s="99"/>
      <c r="Q27" s="1"/>
    </row>
    <row r="28" spans="2:32" ht="19.5" customHeight="1" thickBot="1" x14ac:dyDescent="0.2">
      <c r="B28" s="195" t="s">
        <v>73</v>
      </c>
      <c r="C28" s="196"/>
      <c r="D28" s="196"/>
      <c r="E28" s="196"/>
      <c r="F28" s="196"/>
      <c r="G28" s="196"/>
      <c r="H28" s="196"/>
      <c r="I28" s="196"/>
      <c r="J28" s="197"/>
      <c r="L28" s="174" t="s">
        <v>0</v>
      </c>
      <c r="M28" s="175"/>
      <c r="N28" s="201" t="s">
        <v>1</v>
      </c>
      <c r="O28" s="202"/>
      <c r="P28" s="178" t="s">
        <v>65</v>
      </c>
      <c r="Q28" s="179"/>
    </row>
    <row r="29" spans="2:32" ht="24" customHeight="1" thickBot="1" x14ac:dyDescent="0.2">
      <c r="B29" s="198"/>
      <c r="C29" s="199"/>
      <c r="D29" s="199"/>
      <c r="E29" s="199"/>
      <c r="F29" s="199"/>
      <c r="G29" s="199"/>
      <c r="H29" s="199"/>
      <c r="I29" s="199"/>
      <c r="J29" s="200"/>
      <c r="L29" s="144">
        <v>13</v>
      </c>
      <c r="M29" s="101" t="s">
        <v>70</v>
      </c>
      <c r="N29" s="144">
        <v>0</v>
      </c>
      <c r="O29" s="155" t="s">
        <v>2</v>
      </c>
      <c r="P29" s="164">
        <v>1</v>
      </c>
      <c r="Q29" s="103" t="s">
        <v>3</v>
      </c>
    </row>
    <row r="30" spans="2:32" ht="9" customHeight="1" thickBot="1" x14ac:dyDescent="0.2"/>
    <row r="31" spans="2:32" ht="27" customHeight="1" thickBot="1" x14ac:dyDescent="0.2">
      <c r="B31" s="109"/>
      <c r="C31" s="109"/>
      <c r="D31" s="180" t="s">
        <v>60</v>
      </c>
      <c r="E31" s="181"/>
      <c r="F31" s="182" t="s">
        <v>66</v>
      </c>
      <c r="G31" s="183"/>
      <c r="H31" s="184" t="s">
        <v>61</v>
      </c>
      <c r="I31" s="181"/>
      <c r="J31" s="182" t="s">
        <v>67</v>
      </c>
      <c r="K31" s="181"/>
      <c r="L31" s="183" t="s">
        <v>62</v>
      </c>
      <c r="M31" s="181"/>
      <c r="N31" s="185" t="s">
        <v>68</v>
      </c>
      <c r="O31" s="186"/>
      <c r="P31" s="187" t="s">
        <v>63</v>
      </c>
      <c r="Q31" s="188"/>
    </row>
    <row r="32" spans="2:32" ht="27" customHeight="1" x14ac:dyDescent="0.15">
      <c r="B32" s="189" t="s">
        <v>4</v>
      </c>
      <c r="C32" s="190"/>
      <c r="D32" s="110">
        <f>'@'!L4</f>
        <v>1500</v>
      </c>
      <c r="E32" s="111" t="s">
        <v>5</v>
      </c>
      <c r="F32" s="112">
        <f>D32*0.1</f>
        <v>150</v>
      </c>
      <c r="G32" s="111" t="s">
        <v>64</v>
      </c>
      <c r="H32" s="115">
        <f>'@'!M4</f>
        <v>0</v>
      </c>
      <c r="I32" s="111" t="s">
        <v>64</v>
      </c>
      <c r="J32" s="112">
        <f>H32*0.1</f>
        <v>0</v>
      </c>
      <c r="K32" s="111" t="s">
        <v>64</v>
      </c>
      <c r="L32" s="115">
        <f>SUM(D32,H32)</f>
        <v>1500</v>
      </c>
      <c r="M32" s="111" t="s">
        <v>64</v>
      </c>
      <c r="N32" s="112">
        <f>ROUNDDOWN(SUM(F32,J32),0)</f>
        <v>150</v>
      </c>
      <c r="O32" s="114" t="s">
        <v>64</v>
      </c>
      <c r="P32" s="145">
        <f>SUM(L32,N32)</f>
        <v>1650</v>
      </c>
      <c r="Q32" s="133" t="s">
        <v>5</v>
      </c>
    </row>
    <row r="33" spans="2:17" ht="27" customHeight="1" thickBot="1" x14ac:dyDescent="0.2">
      <c r="B33" s="191" t="s">
        <v>6</v>
      </c>
      <c r="C33" s="192"/>
      <c r="D33" s="116">
        <f>'@'!L6</f>
        <v>1400</v>
      </c>
      <c r="E33" s="117" t="s">
        <v>5</v>
      </c>
      <c r="F33" s="167"/>
      <c r="G33" s="117" t="s">
        <v>64</v>
      </c>
      <c r="H33" s="119">
        <f>'@'!M6</f>
        <v>0</v>
      </c>
      <c r="I33" s="117" t="s">
        <v>64</v>
      </c>
      <c r="J33" s="167"/>
      <c r="K33" s="117" t="s">
        <v>64</v>
      </c>
      <c r="L33" s="119">
        <f>P33-N33</f>
        <v>1400</v>
      </c>
      <c r="M33" s="117" t="s">
        <v>64</v>
      </c>
      <c r="N33" s="118">
        <f>ROUNDDOWN(P33/1.1*0.1,0)</f>
        <v>140</v>
      </c>
      <c r="O33" s="120" t="s">
        <v>64</v>
      </c>
      <c r="P33" s="146">
        <f>ROUNDDOWN(SUM(D33,H33)*1.1,-1)</f>
        <v>1540</v>
      </c>
      <c r="Q33" s="134" t="s">
        <v>5</v>
      </c>
    </row>
    <row r="34" spans="2:17" ht="27" customHeight="1" thickTop="1" thickBot="1" x14ac:dyDescent="0.2">
      <c r="B34" s="193" t="s">
        <v>7</v>
      </c>
      <c r="C34" s="194"/>
      <c r="D34" s="121">
        <f>SUM(D32:D33)</f>
        <v>2900</v>
      </c>
      <c r="E34" s="122" t="s">
        <v>5</v>
      </c>
      <c r="F34" s="123">
        <f>SUM(F32:F33)</f>
        <v>150</v>
      </c>
      <c r="G34" s="122" t="s">
        <v>5</v>
      </c>
      <c r="H34" s="124">
        <f>SUM(H32:H33)</f>
        <v>0</v>
      </c>
      <c r="I34" s="122" t="s">
        <v>5</v>
      </c>
      <c r="J34" s="123">
        <f>SUM(J32:J33)</f>
        <v>0</v>
      </c>
      <c r="K34" s="122" t="s">
        <v>5</v>
      </c>
      <c r="L34" s="124">
        <f>SUM(L32:L33)</f>
        <v>2900</v>
      </c>
      <c r="M34" s="122" t="s">
        <v>5</v>
      </c>
      <c r="N34" s="123">
        <f>SUM(N32:N33)</f>
        <v>290</v>
      </c>
      <c r="O34" s="125" t="s">
        <v>5</v>
      </c>
      <c r="P34" s="147">
        <f>SUM(P32:P33)</f>
        <v>3190</v>
      </c>
      <c r="Q34" s="135" t="s">
        <v>5</v>
      </c>
    </row>
  </sheetData>
  <sheetProtection sheet="1"/>
  <protectedRanges>
    <protectedRange sqref="L3 N3 P3 L21 N21 P21 P29 N29 L29 P11 N11 L11" name="範囲1"/>
  </protectedRanges>
  <mergeCells count="56">
    <mergeCell ref="B32:C32"/>
    <mergeCell ref="B33:C33"/>
    <mergeCell ref="B34:C34"/>
    <mergeCell ref="D31:E31"/>
    <mergeCell ref="F31:G31"/>
    <mergeCell ref="N28:O28"/>
    <mergeCell ref="P28:Q28"/>
    <mergeCell ref="D23:E23"/>
    <mergeCell ref="F23:G23"/>
    <mergeCell ref="P31:Q31"/>
    <mergeCell ref="H31:I31"/>
    <mergeCell ref="J31:K31"/>
    <mergeCell ref="L31:M31"/>
    <mergeCell ref="N31:O31"/>
    <mergeCell ref="H23:I23"/>
    <mergeCell ref="J23:K23"/>
    <mergeCell ref="L23:M23"/>
    <mergeCell ref="N23:O23"/>
    <mergeCell ref="B24:C24"/>
    <mergeCell ref="B25:C25"/>
    <mergeCell ref="B26:C26"/>
    <mergeCell ref="B28:J29"/>
    <mergeCell ref="L28:M28"/>
    <mergeCell ref="B14:C14"/>
    <mergeCell ref="B15:C15"/>
    <mergeCell ref="B16:C16"/>
    <mergeCell ref="B20:J21"/>
    <mergeCell ref="L20:M20"/>
    <mergeCell ref="P13:Q13"/>
    <mergeCell ref="P23:Q23"/>
    <mergeCell ref="N10:O10"/>
    <mergeCell ref="P10:Q10"/>
    <mergeCell ref="N20:O20"/>
    <mergeCell ref="P20:Q20"/>
    <mergeCell ref="N13:O13"/>
    <mergeCell ref="D13:E13"/>
    <mergeCell ref="F13:G13"/>
    <mergeCell ref="H13:I13"/>
    <mergeCell ref="J13:K13"/>
    <mergeCell ref="L13:M13"/>
    <mergeCell ref="B6:C6"/>
    <mergeCell ref="B7:C7"/>
    <mergeCell ref="B8:C8"/>
    <mergeCell ref="B10:J11"/>
    <mergeCell ref="L10:M10"/>
    <mergeCell ref="B2:J3"/>
    <mergeCell ref="L2:M2"/>
    <mergeCell ref="N2:O2"/>
    <mergeCell ref="P2:Q2"/>
    <mergeCell ref="D5:E5"/>
    <mergeCell ref="F5:G5"/>
    <mergeCell ref="H5:I5"/>
    <mergeCell ref="J5:K5"/>
    <mergeCell ref="L5:M5"/>
    <mergeCell ref="N5:O5"/>
    <mergeCell ref="P5:Q5"/>
  </mergeCells>
  <phoneticPr fontId="2"/>
  <dataValidations count="1">
    <dataValidation type="custom" allowBlank="1" showInputMessage="1" showErrorMessage="1" sqref="L3 L21 L29 L11" xr:uid="{00000000-0002-0000-0000-000000000000}">
      <formula1>OR(L3=13,L3=20,L3=25,L3=30,L3=40,L3=50,L3=75,L3=100,L3=150)</formula1>
    </dataValidation>
  </dataValidations>
  <pageMargins left="0.75" right="0.75" top="1" bottom="1" header="0.51200000000000001" footer="0.51200000000000001"/>
  <pageSetup paperSize="9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34"/>
  <sheetViews>
    <sheetView showGridLines="0" zoomScale="75" zoomScaleNormal="75" workbookViewId="0">
      <selection activeCell="N36" sqref="N36"/>
    </sheetView>
  </sheetViews>
  <sheetFormatPr defaultRowHeight="14.25" x14ac:dyDescent="0.15"/>
  <cols>
    <col min="1" max="1" width="4.75" customWidth="1"/>
    <col min="2" max="2" width="15" customWidth="1"/>
    <col min="3" max="3" width="4.375" customWidth="1"/>
    <col min="4" max="4" width="13" customWidth="1"/>
    <col min="5" max="5" width="3.5" customWidth="1"/>
    <col min="6" max="6" width="13" customWidth="1"/>
    <col min="7" max="7" width="3.5" customWidth="1"/>
    <col min="8" max="8" width="13" customWidth="1"/>
    <col min="9" max="9" width="3.5" customWidth="1"/>
    <col min="10" max="10" width="13" customWidth="1"/>
    <col min="11" max="11" width="3.5" customWidth="1"/>
    <col min="12" max="12" width="20.625" customWidth="1"/>
    <col min="13" max="13" width="3.5" customWidth="1"/>
    <col min="14" max="14" width="20.625" customWidth="1"/>
    <col min="15" max="15" width="3.5" customWidth="1"/>
    <col min="16" max="16" width="20.625" customWidth="1"/>
    <col min="17" max="17" width="4.125" customWidth="1"/>
    <col min="19" max="19" width="13.75" customWidth="1"/>
    <col min="20" max="20" width="4.5" customWidth="1"/>
    <col min="21" max="21" width="12.125" customWidth="1"/>
    <col min="22" max="22" width="4.25" customWidth="1"/>
    <col min="23" max="23" width="7.75" bestFit="1" customWidth="1"/>
    <col min="24" max="24" width="3.5" customWidth="1"/>
    <col min="25" max="25" width="11.625" customWidth="1"/>
    <col min="26" max="26" width="3.5" customWidth="1"/>
    <col min="27" max="27" width="7.75" bestFit="1" customWidth="1"/>
    <col min="28" max="28" width="3.5" customWidth="1"/>
    <col min="29" max="29" width="11.625" customWidth="1"/>
    <col min="30" max="30" width="3.5" customWidth="1"/>
    <col min="31" max="31" width="7.75" bestFit="1" customWidth="1"/>
    <col min="32" max="32" width="3.5" customWidth="1"/>
    <col min="33" max="33" width="12.125" customWidth="1"/>
    <col min="34" max="34" width="4.25" customWidth="1"/>
  </cols>
  <sheetData>
    <row r="1" spans="2:18" ht="25.5" customHeight="1" thickBot="1" x14ac:dyDescent="0.25">
      <c r="B1" s="104" t="s">
        <v>69</v>
      </c>
      <c r="C1" s="105"/>
      <c r="Q1" s="162" t="s">
        <v>74</v>
      </c>
    </row>
    <row r="2" spans="2:18" ht="17.25" customHeight="1" thickBot="1" x14ac:dyDescent="0.2">
      <c r="B2" s="203" t="s">
        <v>76</v>
      </c>
      <c r="C2" s="204"/>
      <c r="D2" s="204"/>
      <c r="E2" s="204"/>
      <c r="F2" s="204"/>
      <c r="G2" s="204"/>
      <c r="H2" s="204"/>
      <c r="I2" s="204"/>
      <c r="J2" s="205"/>
      <c r="K2" s="102"/>
      <c r="L2" s="174" t="s">
        <v>0</v>
      </c>
      <c r="M2" s="175"/>
      <c r="N2" s="176" t="s">
        <v>1</v>
      </c>
      <c r="O2" s="177"/>
      <c r="P2" s="178" t="s">
        <v>65</v>
      </c>
      <c r="Q2" s="179"/>
    </row>
    <row r="3" spans="2:18" ht="24" customHeight="1" thickBot="1" x14ac:dyDescent="0.2">
      <c r="B3" s="206"/>
      <c r="C3" s="207"/>
      <c r="D3" s="207"/>
      <c r="E3" s="207"/>
      <c r="F3" s="207"/>
      <c r="G3" s="207"/>
      <c r="H3" s="207"/>
      <c r="I3" s="207"/>
      <c r="J3" s="208"/>
      <c r="K3" s="126"/>
      <c r="L3" s="166">
        <v>13</v>
      </c>
      <c r="M3" s="101" t="s">
        <v>70</v>
      </c>
      <c r="N3" s="157">
        <v>0</v>
      </c>
      <c r="O3" s="97" t="s">
        <v>2</v>
      </c>
      <c r="P3" s="160">
        <v>1</v>
      </c>
      <c r="Q3" s="103" t="s">
        <v>3</v>
      </c>
    </row>
    <row r="4" spans="2:18" ht="9" customHeight="1" thickBot="1" x14ac:dyDescent="0.2">
      <c r="B4" s="106"/>
      <c r="C4" s="106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2:18" s="108" customFormat="1" ht="27" customHeight="1" thickBot="1" x14ac:dyDescent="0.2">
      <c r="B5" s="107"/>
      <c r="C5" s="107"/>
      <c r="D5" s="180" t="s">
        <v>60</v>
      </c>
      <c r="E5" s="181"/>
      <c r="F5" s="182" t="s">
        <v>66</v>
      </c>
      <c r="G5" s="209"/>
      <c r="H5" s="184" t="s">
        <v>61</v>
      </c>
      <c r="I5" s="181"/>
      <c r="J5" s="182" t="s">
        <v>67</v>
      </c>
      <c r="K5" s="209"/>
      <c r="L5" s="183" t="s">
        <v>62</v>
      </c>
      <c r="M5" s="181"/>
      <c r="N5" s="185" t="s">
        <v>68</v>
      </c>
      <c r="O5" s="210"/>
      <c r="P5" s="187" t="s">
        <v>63</v>
      </c>
      <c r="Q5" s="188"/>
    </row>
    <row r="6" spans="2:18" ht="27" customHeight="1" x14ac:dyDescent="0.15">
      <c r="B6" s="189" t="s">
        <v>4</v>
      </c>
      <c r="C6" s="190"/>
      <c r="D6" s="110">
        <f>'@'!F7</f>
        <v>750</v>
      </c>
      <c r="E6" s="111" t="s">
        <v>5</v>
      </c>
      <c r="F6" s="112">
        <f>D6*0.1</f>
        <v>75</v>
      </c>
      <c r="G6" s="111" t="s">
        <v>5</v>
      </c>
      <c r="H6" s="113">
        <f>'@'!G7</f>
        <v>0</v>
      </c>
      <c r="I6" s="111" t="s">
        <v>5</v>
      </c>
      <c r="J6" s="112">
        <f>H6*0.1</f>
        <v>0</v>
      </c>
      <c r="K6" s="111" t="s">
        <v>5</v>
      </c>
      <c r="L6" s="113">
        <f>SUM(D6,H6)</f>
        <v>750</v>
      </c>
      <c r="M6" s="111" t="s">
        <v>5</v>
      </c>
      <c r="N6" s="112">
        <f>ROUNDDOWN(SUM(F6,J6),0)</f>
        <v>75</v>
      </c>
      <c r="O6" s="114" t="s">
        <v>5</v>
      </c>
      <c r="P6" s="148">
        <f>SUM(L6,N6)</f>
        <v>825</v>
      </c>
      <c r="Q6" s="130" t="s">
        <v>5</v>
      </c>
    </row>
    <row r="7" spans="2:18" ht="27" customHeight="1" thickBot="1" x14ac:dyDescent="0.2">
      <c r="B7" s="191" t="s">
        <v>6</v>
      </c>
      <c r="C7" s="192"/>
      <c r="D7" s="116">
        <f>'@'!F9</f>
        <v>0</v>
      </c>
      <c r="E7" s="117" t="s">
        <v>5</v>
      </c>
      <c r="F7" s="167"/>
      <c r="G7" s="117" t="s">
        <v>5</v>
      </c>
      <c r="H7" s="119">
        <f>'@'!G9</f>
        <v>0</v>
      </c>
      <c r="I7" s="117" t="s">
        <v>5</v>
      </c>
      <c r="J7" s="167"/>
      <c r="K7" s="117" t="s">
        <v>5</v>
      </c>
      <c r="L7" s="119">
        <f>P7-N7</f>
        <v>0</v>
      </c>
      <c r="M7" s="117" t="s">
        <v>5</v>
      </c>
      <c r="N7" s="118">
        <f>ROUNDDOWN(P7/1.1*0.1,0)</f>
        <v>0</v>
      </c>
      <c r="O7" s="120" t="s">
        <v>5</v>
      </c>
      <c r="P7" s="149">
        <f>ROUNDDOWN(SUM(D7,H7)*1.1,-1)</f>
        <v>0</v>
      </c>
      <c r="Q7" s="131" t="s">
        <v>5</v>
      </c>
    </row>
    <row r="8" spans="2:18" ht="27" customHeight="1" thickTop="1" thickBot="1" x14ac:dyDescent="0.2">
      <c r="B8" s="193" t="s">
        <v>7</v>
      </c>
      <c r="C8" s="194"/>
      <c r="D8" s="121">
        <f>SUM(D6,D7)</f>
        <v>750</v>
      </c>
      <c r="E8" s="122" t="s">
        <v>5</v>
      </c>
      <c r="F8" s="123">
        <f>SUM(F6:F7)</f>
        <v>75</v>
      </c>
      <c r="G8" s="122" t="s">
        <v>5</v>
      </c>
      <c r="H8" s="124">
        <f>SUM(H6:H7)</f>
        <v>0</v>
      </c>
      <c r="I8" s="122" t="s">
        <v>5</v>
      </c>
      <c r="J8" s="123">
        <f>SUM(J6:J7)</f>
        <v>0</v>
      </c>
      <c r="K8" s="122" t="s">
        <v>5</v>
      </c>
      <c r="L8" s="124">
        <f>SUM(L6:L7)</f>
        <v>750</v>
      </c>
      <c r="M8" s="122" t="s">
        <v>5</v>
      </c>
      <c r="N8" s="123">
        <f>SUM(N6:N7)</f>
        <v>75</v>
      </c>
      <c r="O8" s="125" t="s">
        <v>5</v>
      </c>
      <c r="P8" s="150">
        <f>SUM(P6:P7)</f>
        <v>825</v>
      </c>
      <c r="Q8" s="132" t="s">
        <v>5</v>
      </c>
    </row>
    <row r="9" spans="2:18" ht="24" customHeight="1" thickBot="1" x14ac:dyDescent="0.2">
      <c r="B9" s="107"/>
      <c r="C9" s="109"/>
      <c r="D9" s="99"/>
      <c r="E9" s="1"/>
      <c r="F9" s="1"/>
      <c r="G9" s="1"/>
      <c r="H9" s="99"/>
      <c r="I9" s="1"/>
      <c r="J9" s="1"/>
      <c r="K9" s="1"/>
      <c r="L9" s="99"/>
      <c r="M9" s="1"/>
      <c r="N9" s="1"/>
      <c r="O9" s="1"/>
      <c r="P9" s="99"/>
      <c r="Q9" s="1"/>
    </row>
    <row r="10" spans="2:18" ht="17.25" customHeight="1" thickBot="1" x14ac:dyDescent="0.2">
      <c r="B10" s="211" t="s">
        <v>77</v>
      </c>
      <c r="C10" s="212"/>
      <c r="D10" s="212"/>
      <c r="E10" s="212"/>
      <c r="F10" s="212"/>
      <c r="G10" s="212"/>
      <c r="H10" s="212"/>
      <c r="I10" s="212"/>
      <c r="J10" s="213"/>
      <c r="K10" s="102"/>
      <c r="L10" s="174" t="s">
        <v>0</v>
      </c>
      <c r="M10" s="175"/>
      <c r="N10" s="176" t="s">
        <v>1</v>
      </c>
      <c r="O10" s="217"/>
      <c r="P10" s="178" t="s">
        <v>65</v>
      </c>
      <c r="Q10" s="179"/>
    </row>
    <row r="11" spans="2:18" ht="24" customHeight="1" thickBot="1" x14ac:dyDescent="0.2">
      <c r="B11" s="214"/>
      <c r="C11" s="215"/>
      <c r="D11" s="215"/>
      <c r="E11" s="215"/>
      <c r="F11" s="215"/>
      <c r="G11" s="215"/>
      <c r="H11" s="215"/>
      <c r="I11" s="215"/>
      <c r="J11" s="216"/>
      <c r="K11" s="126"/>
      <c r="L11" s="165">
        <v>13</v>
      </c>
      <c r="M11" s="101" t="s">
        <v>70</v>
      </c>
      <c r="N11" s="159">
        <v>0</v>
      </c>
      <c r="O11" s="156" t="s">
        <v>2</v>
      </c>
      <c r="P11" s="161">
        <v>1</v>
      </c>
      <c r="Q11" s="103" t="s">
        <v>3</v>
      </c>
    </row>
    <row r="12" spans="2:18" ht="11.25" customHeight="1" thickBot="1" x14ac:dyDescent="0.2"/>
    <row r="13" spans="2:18" ht="27" customHeight="1" thickBot="1" x14ac:dyDescent="0.2">
      <c r="D13" s="180" t="s">
        <v>60</v>
      </c>
      <c r="E13" s="181"/>
      <c r="F13" s="182" t="s">
        <v>66</v>
      </c>
      <c r="G13" s="209"/>
      <c r="H13" s="184" t="s">
        <v>61</v>
      </c>
      <c r="I13" s="181"/>
      <c r="J13" s="182" t="s">
        <v>67</v>
      </c>
      <c r="K13" s="209"/>
      <c r="L13" s="183" t="s">
        <v>62</v>
      </c>
      <c r="M13" s="181"/>
      <c r="N13" s="185" t="s">
        <v>68</v>
      </c>
      <c r="O13" s="210"/>
      <c r="P13" s="187" t="s">
        <v>63</v>
      </c>
      <c r="Q13" s="188"/>
      <c r="R13" s="109"/>
    </row>
    <row r="14" spans="2:18" ht="27" customHeight="1" x14ac:dyDescent="0.15">
      <c r="B14" s="189" t="s">
        <v>4</v>
      </c>
      <c r="C14" s="190"/>
      <c r="D14" s="110">
        <f>'@'!F8</f>
        <v>1500</v>
      </c>
      <c r="E14" s="111" t="s">
        <v>5</v>
      </c>
      <c r="F14" s="112">
        <f>D14*0.1</f>
        <v>150</v>
      </c>
      <c r="G14" s="111" t="s">
        <v>64</v>
      </c>
      <c r="H14" s="115">
        <f>'@'!G8</f>
        <v>0</v>
      </c>
      <c r="I14" s="111" t="s">
        <v>64</v>
      </c>
      <c r="J14" s="112">
        <f>H14*0.1</f>
        <v>0</v>
      </c>
      <c r="K14" s="111" t="s">
        <v>64</v>
      </c>
      <c r="L14" s="115">
        <f>SUM(D14,H14)</f>
        <v>1500</v>
      </c>
      <c r="M14" s="111" t="s">
        <v>64</v>
      </c>
      <c r="N14" s="112">
        <f>ROUNDDOWN(SUM(F14,J14),0)</f>
        <v>150</v>
      </c>
      <c r="O14" s="114" t="s">
        <v>64</v>
      </c>
      <c r="P14" s="151">
        <f>SUM(L14,N14)</f>
        <v>1650</v>
      </c>
      <c r="Q14" s="136" t="s">
        <v>5</v>
      </c>
    </row>
    <row r="15" spans="2:18" ht="27" customHeight="1" thickBot="1" x14ac:dyDescent="0.2">
      <c r="B15" s="191" t="s">
        <v>6</v>
      </c>
      <c r="C15" s="192"/>
      <c r="D15" s="116">
        <f>'@'!F10</f>
        <v>0</v>
      </c>
      <c r="E15" s="117" t="s">
        <v>5</v>
      </c>
      <c r="F15" s="167"/>
      <c r="G15" s="117" t="s">
        <v>64</v>
      </c>
      <c r="H15" s="119">
        <f>'@'!G10</f>
        <v>0</v>
      </c>
      <c r="I15" s="117" t="s">
        <v>64</v>
      </c>
      <c r="J15" s="167"/>
      <c r="K15" s="117" t="s">
        <v>64</v>
      </c>
      <c r="L15" s="119">
        <f>P15-N15</f>
        <v>0</v>
      </c>
      <c r="M15" s="117" t="s">
        <v>64</v>
      </c>
      <c r="N15" s="118">
        <f>ROUNDDOWN(P15/1.1*0.1,0)</f>
        <v>0</v>
      </c>
      <c r="O15" s="120" t="s">
        <v>64</v>
      </c>
      <c r="P15" s="152">
        <f>ROUNDDOWN(SUM(D15,H15)*1.1,-1)</f>
        <v>0</v>
      </c>
      <c r="Q15" s="137" t="s">
        <v>5</v>
      </c>
    </row>
    <row r="16" spans="2:18" ht="27" customHeight="1" thickTop="1" thickBot="1" x14ac:dyDescent="0.2">
      <c r="B16" s="193" t="s">
        <v>7</v>
      </c>
      <c r="C16" s="194"/>
      <c r="D16" s="121">
        <f>SUM(D14,D15)</f>
        <v>1500</v>
      </c>
      <c r="E16" s="122" t="s">
        <v>5</v>
      </c>
      <c r="F16" s="123">
        <f>SUM(F14:F15)</f>
        <v>150</v>
      </c>
      <c r="G16" s="122" t="s">
        <v>5</v>
      </c>
      <c r="H16" s="124">
        <f>SUM(H14:H15)</f>
        <v>0</v>
      </c>
      <c r="I16" s="122" t="s">
        <v>5</v>
      </c>
      <c r="J16" s="123">
        <f>SUM(J14:J15)</f>
        <v>0</v>
      </c>
      <c r="K16" s="122" t="s">
        <v>5</v>
      </c>
      <c r="L16" s="124">
        <f>SUM(L14:L15)</f>
        <v>1500</v>
      </c>
      <c r="M16" s="122" t="s">
        <v>5</v>
      </c>
      <c r="N16" s="123">
        <f>SUM(N14:N15)</f>
        <v>150</v>
      </c>
      <c r="O16" s="125" t="s">
        <v>5</v>
      </c>
      <c r="P16" s="153">
        <f>SUM(P14:P15)</f>
        <v>1650</v>
      </c>
      <c r="Q16" s="138" t="s">
        <v>5</v>
      </c>
    </row>
    <row r="17" spans="2:32" ht="15" customHeight="1" x14ac:dyDescent="0.15"/>
    <row r="18" spans="2:32" ht="15" customHeight="1" x14ac:dyDescent="0.15"/>
    <row r="19" spans="2:32" ht="15" customHeight="1" thickBot="1" x14ac:dyDescent="0.2"/>
    <row r="20" spans="2:32" ht="17.25" customHeight="1" thickBot="1" x14ac:dyDescent="0.2">
      <c r="B20" s="203" t="s">
        <v>78</v>
      </c>
      <c r="C20" s="204"/>
      <c r="D20" s="204"/>
      <c r="E20" s="204"/>
      <c r="F20" s="204"/>
      <c r="G20" s="204"/>
      <c r="H20" s="204"/>
      <c r="I20" s="204"/>
      <c r="J20" s="205"/>
      <c r="K20" s="102"/>
      <c r="L20" s="174" t="s">
        <v>0</v>
      </c>
      <c r="M20" s="175"/>
      <c r="N20" s="176" t="s">
        <v>1</v>
      </c>
      <c r="O20" s="217"/>
      <c r="P20" s="178" t="s">
        <v>65</v>
      </c>
      <c r="Q20" s="179"/>
    </row>
    <row r="21" spans="2:32" ht="24" customHeight="1" thickBot="1" x14ac:dyDescent="0.2">
      <c r="B21" s="206"/>
      <c r="C21" s="207"/>
      <c r="D21" s="207"/>
      <c r="E21" s="207"/>
      <c r="F21" s="207"/>
      <c r="G21" s="207"/>
      <c r="H21" s="207"/>
      <c r="I21" s="207"/>
      <c r="J21" s="208"/>
      <c r="K21" s="126"/>
      <c r="L21" s="154">
        <v>13</v>
      </c>
      <c r="M21" s="101" t="s">
        <v>70</v>
      </c>
      <c r="N21" s="157">
        <v>0</v>
      </c>
      <c r="O21" s="156" t="s">
        <v>2</v>
      </c>
      <c r="P21" s="160">
        <v>1</v>
      </c>
      <c r="Q21" s="103" t="s">
        <v>3</v>
      </c>
    </row>
    <row r="22" spans="2:32" ht="9" customHeight="1" thickBot="1" x14ac:dyDescent="0.2">
      <c r="B22" s="106"/>
      <c r="C22" s="106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32" ht="27" customHeight="1" thickBot="1" x14ac:dyDescent="0.2">
      <c r="B23" s="107"/>
      <c r="C23" s="107"/>
      <c r="D23" s="180" t="s">
        <v>60</v>
      </c>
      <c r="E23" s="181"/>
      <c r="F23" s="182" t="s">
        <v>66</v>
      </c>
      <c r="G23" s="209"/>
      <c r="H23" s="184" t="s">
        <v>61</v>
      </c>
      <c r="I23" s="181"/>
      <c r="J23" s="182" t="s">
        <v>67</v>
      </c>
      <c r="K23" s="209"/>
      <c r="L23" s="183" t="s">
        <v>62</v>
      </c>
      <c r="M23" s="181"/>
      <c r="N23" s="185" t="s">
        <v>68</v>
      </c>
      <c r="O23" s="210"/>
      <c r="P23" s="187" t="s">
        <v>63</v>
      </c>
      <c r="Q23" s="188"/>
    </row>
    <row r="24" spans="2:32" ht="27" customHeight="1" x14ac:dyDescent="0.15">
      <c r="B24" s="189" t="s">
        <v>4</v>
      </c>
      <c r="C24" s="190"/>
      <c r="D24" s="110">
        <f>'@'!L7</f>
        <v>750</v>
      </c>
      <c r="E24" s="111" t="s">
        <v>5</v>
      </c>
      <c r="F24" s="112">
        <f>D24*0.1</f>
        <v>75</v>
      </c>
      <c r="G24" s="111" t="s">
        <v>5</v>
      </c>
      <c r="H24" s="113">
        <f>'@'!M7</f>
        <v>0</v>
      </c>
      <c r="I24" s="111" t="s">
        <v>5</v>
      </c>
      <c r="J24" s="112">
        <f>H24*0.1</f>
        <v>0</v>
      </c>
      <c r="K24" s="111" t="s">
        <v>5</v>
      </c>
      <c r="L24" s="113">
        <f>SUM(D24,H24)</f>
        <v>750</v>
      </c>
      <c r="M24" s="111" t="s">
        <v>5</v>
      </c>
      <c r="N24" s="112">
        <f>ROUNDDOWN(SUM(F24,J24),0)</f>
        <v>75</v>
      </c>
      <c r="O24" s="114" t="s">
        <v>5</v>
      </c>
      <c r="P24" s="148">
        <f>SUM(L24,N24)</f>
        <v>825</v>
      </c>
      <c r="Q24" s="130" t="s">
        <v>5</v>
      </c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2:32" ht="27" customHeight="1" thickBot="1" x14ac:dyDescent="0.2">
      <c r="B25" s="191" t="s">
        <v>6</v>
      </c>
      <c r="C25" s="192"/>
      <c r="D25" s="116">
        <f>'@'!L9</f>
        <v>0</v>
      </c>
      <c r="E25" s="117" t="s">
        <v>5</v>
      </c>
      <c r="F25" s="167"/>
      <c r="G25" s="117" t="s">
        <v>5</v>
      </c>
      <c r="H25" s="119">
        <f>'@'!M9</f>
        <v>0</v>
      </c>
      <c r="I25" s="117" t="s">
        <v>5</v>
      </c>
      <c r="J25" s="167"/>
      <c r="K25" s="117" t="s">
        <v>5</v>
      </c>
      <c r="L25" s="119">
        <f>P25-N25</f>
        <v>0</v>
      </c>
      <c r="M25" s="117" t="s">
        <v>5</v>
      </c>
      <c r="N25" s="118">
        <f>ROUNDDOWN(P25/1.1*0.1,0)</f>
        <v>0</v>
      </c>
      <c r="O25" s="120" t="s">
        <v>5</v>
      </c>
      <c r="P25" s="149">
        <f>ROUNDDOWN(SUM(D25,H25)*1.1,-1)</f>
        <v>0</v>
      </c>
      <c r="Q25" s="131" t="s">
        <v>5</v>
      </c>
    </row>
    <row r="26" spans="2:32" ht="27" customHeight="1" thickTop="1" thickBot="1" x14ac:dyDescent="0.2">
      <c r="B26" s="193" t="s">
        <v>7</v>
      </c>
      <c r="C26" s="194"/>
      <c r="D26" s="121">
        <f>SUM(D24,D25)</f>
        <v>750</v>
      </c>
      <c r="E26" s="122" t="s">
        <v>5</v>
      </c>
      <c r="F26" s="123">
        <f>SUM(F24:F25)</f>
        <v>75</v>
      </c>
      <c r="G26" s="122" t="s">
        <v>5</v>
      </c>
      <c r="H26" s="124">
        <f>SUM(H24:H25)</f>
        <v>0</v>
      </c>
      <c r="I26" s="122" t="s">
        <v>5</v>
      </c>
      <c r="J26" s="123">
        <f>SUM(J24:J25)</f>
        <v>0</v>
      </c>
      <c r="K26" s="122" t="s">
        <v>5</v>
      </c>
      <c r="L26" s="124">
        <f>SUM(L24:L25)</f>
        <v>750</v>
      </c>
      <c r="M26" s="122" t="s">
        <v>5</v>
      </c>
      <c r="N26" s="123">
        <f>SUM(N24:N25)</f>
        <v>75</v>
      </c>
      <c r="O26" s="125" t="s">
        <v>5</v>
      </c>
      <c r="P26" s="150">
        <f>SUM(P24:P25)</f>
        <v>825</v>
      </c>
      <c r="Q26" s="132" t="s">
        <v>5</v>
      </c>
    </row>
    <row r="27" spans="2:32" ht="15" thickBot="1" x14ac:dyDescent="0.2">
      <c r="B27" s="107"/>
      <c r="C27" s="109"/>
      <c r="D27" s="99"/>
      <c r="E27" s="1"/>
      <c r="F27" s="1"/>
      <c r="G27" s="1"/>
      <c r="H27" s="99"/>
      <c r="I27" s="1"/>
      <c r="J27" s="1"/>
      <c r="K27" s="1"/>
      <c r="L27" s="99"/>
      <c r="M27" s="1"/>
      <c r="N27" s="1"/>
      <c r="O27" s="1"/>
      <c r="P27" s="99"/>
      <c r="Q27" s="1"/>
    </row>
    <row r="28" spans="2:32" ht="17.25" customHeight="1" thickBot="1" x14ac:dyDescent="0.2">
      <c r="B28" s="211" t="s">
        <v>79</v>
      </c>
      <c r="C28" s="212"/>
      <c r="D28" s="212"/>
      <c r="E28" s="212"/>
      <c r="F28" s="212"/>
      <c r="G28" s="212"/>
      <c r="H28" s="212"/>
      <c r="I28" s="212"/>
      <c r="J28" s="213"/>
      <c r="K28" s="102"/>
      <c r="L28" s="174" t="s">
        <v>0</v>
      </c>
      <c r="M28" s="175"/>
      <c r="N28" s="176" t="s">
        <v>1</v>
      </c>
      <c r="O28" s="217"/>
      <c r="P28" s="178" t="s">
        <v>65</v>
      </c>
      <c r="Q28" s="179"/>
    </row>
    <row r="29" spans="2:32" ht="24" customHeight="1" thickBot="1" x14ac:dyDescent="0.2">
      <c r="B29" s="214"/>
      <c r="C29" s="215"/>
      <c r="D29" s="215"/>
      <c r="E29" s="215"/>
      <c r="F29" s="215"/>
      <c r="G29" s="215"/>
      <c r="H29" s="215"/>
      <c r="I29" s="215"/>
      <c r="J29" s="216"/>
      <c r="K29" s="126"/>
      <c r="L29" s="158">
        <v>13</v>
      </c>
      <c r="M29" s="101" t="s">
        <v>70</v>
      </c>
      <c r="N29" s="159">
        <v>0</v>
      </c>
      <c r="O29" s="156" t="s">
        <v>2</v>
      </c>
      <c r="P29" s="161">
        <v>1</v>
      </c>
      <c r="Q29" s="103" t="s">
        <v>3</v>
      </c>
    </row>
    <row r="30" spans="2:32" ht="9" customHeight="1" thickBot="1" x14ac:dyDescent="0.2"/>
    <row r="31" spans="2:32" ht="27" customHeight="1" thickBot="1" x14ac:dyDescent="0.2">
      <c r="B31" s="109"/>
      <c r="C31" s="109"/>
      <c r="D31" s="180" t="s">
        <v>60</v>
      </c>
      <c r="E31" s="181"/>
      <c r="F31" s="182" t="s">
        <v>66</v>
      </c>
      <c r="G31" s="209"/>
      <c r="H31" s="184" t="s">
        <v>61</v>
      </c>
      <c r="I31" s="181"/>
      <c r="J31" s="182" t="s">
        <v>67</v>
      </c>
      <c r="K31" s="209"/>
      <c r="L31" s="183" t="s">
        <v>62</v>
      </c>
      <c r="M31" s="181"/>
      <c r="N31" s="185" t="s">
        <v>68</v>
      </c>
      <c r="O31" s="210"/>
      <c r="P31" s="187" t="s">
        <v>63</v>
      </c>
      <c r="Q31" s="188"/>
    </row>
    <row r="32" spans="2:32" ht="27" customHeight="1" x14ac:dyDescent="0.15">
      <c r="B32" s="189" t="s">
        <v>4</v>
      </c>
      <c r="C32" s="190"/>
      <c r="D32" s="110">
        <f>'@'!L8</f>
        <v>1500</v>
      </c>
      <c r="E32" s="111" t="s">
        <v>5</v>
      </c>
      <c r="F32" s="112">
        <f>D32*0.1</f>
        <v>150</v>
      </c>
      <c r="G32" s="111" t="s">
        <v>64</v>
      </c>
      <c r="H32" s="115">
        <f>'@'!M8</f>
        <v>0</v>
      </c>
      <c r="I32" s="111" t="s">
        <v>64</v>
      </c>
      <c r="J32" s="112">
        <f>H32*0.1</f>
        <v>0</v>
      </c>
      <c r="K32" s="111" t="s">
        <v>64</v>
      </c>
      <c r="L32" s="115">
        <f>SUM(D32,H32)</f>
        <v>1500</v>
      </c>
      <c r="M32" s="111" t="s">
        <v>64</v>
      </c>
      <c r="N32" s="112">
        <f>ROUNDDOWN(SUM(F32,J32),0)</f>
        <v>150</v>
      </c>
      <c r="O32" s="114" t="s">
        <v>64</v>
      </c>
      <c r="P32" s="151">
        <f>SUM(L32,N32)</f>
        <v>1650</v>
      </c>
      <c r="Q32" s="136" t="s">
        <v>5</v>
      </c>
    </row>
    <row r="33" spans="2:17" ht="27" customHeight="1" thickBot="1" x14ac:dyDescent="0.2">
      <c r="B33" s="191" t="s">
        <v>6</v>
      </c>
      <c r="C33" s="192"/>
      <c r="D33" s="116">
        <f>'@'!L10</f>
        <v>0</v>
      </c>
      <c r="E33" s="117" t="s">
        <v>5</v>
      </c>
      <c r="F33" s="167"/>
      <c r="G33" s="117" t="s">
        <v>64</v>
      </c>
      <c r="H33" s="119">
        <f>'@'!M10</f>
        <v>0</v>
      </c>
      <c r="I33" s="117" t="s">
        <v>64</v>
      </c>
      <c r="J33" s="167"/>
      <c r="K33" s="117" t="s">
        <v>64</v>
      </c>
      <c r="L33" s="119">
        <f>P33-N33</f>
        <v>0</v>
      </c>
      <c r="M33" s="117" t="s">
        <v>64</v>
      </c>
      <c r="N33" s="118">
        <f>ROUNDDOWN(P33/1.1*0.1,0)</f>
        <v>0</v>
      </c>
      <c r="O33" s="120" t="s">
        <v>64</v>
      </c>
      <c r="P33" s="152">
        <f>ROUNDDOWN(SUM(D33,H33)*1.1,-1)</f>
        <v>0</v>
      </c>
      <c r="Q33" s="137" t="s">
        <v>5</v>
      </c>
    </row>
    <row r="34" spans="2:17" ht="27" customHeight="1" thickTop="1" thickBot="1" x14ac:dyDescent="0.2">
      <c r="B34" s="193" t="s">
        <v>7</v>
      </c>
      <c r="C34" s="194"/>
      <c r="D34" s="121">
        <f>SUM(D32,D33)</f>
        <v>1500</v>
      </c>
      <c r="E34" s="122" t="s">
        <v>5</v>
      </c>
      <c r="F34" s="123">
        <f>SUM(F32:F33)</f>
        <v>150</v>
      </c>
      <c r="G34" s="122" t="s">
        <v>5</v>
      </c>
      <c r="H34" s="124">
        <f>SUM(H32:H33)</f>
        <v>0</v>
      </c>
      <c r="I34" s="122" t="s">
        <v>5</v>
      </c>
      <c r="J34" s="123">
        <f>SUM(J32:J33)</f>
        <v>0</v>
      </c>
      <c r="K34" s="122" t="s">
        <v>5</v>
      </c>
      <c r="L34" s="124">
        <f>SUM(L32:L33)</f>
        <v>1500</v>
      </c>
      <c r="M34" s="122" t="s">
        <v>5</v>
      </c>
      <c r="N34" s="123">
        <f>SUM(N32:N33)</f>
        <v>150</v>
      </c>
      <c r="O34" s="125" t="s">
        <v>5</v>
      </c>
      <c r="P34" s="153">
        <f>SUM(P32:P33)</f>
        <v>1650</v>
      </c>
      <c r="Q34" s="138" t="s">
        <v>5</v>
      </c>
    </row>
  </sheetData>
  <sheetProtection sheet="1" objects="1" scenarios="1"/>
  <protectedRanges>
    <protectedRange sqref="L3 N3 P3 L21 N21 P21 P29 N29 L29 P11 N11 L11" name="範囲1"/>
    <protectedRange sqref="J3 J11 J29 J21" name="範囲1_1"/>
  </protectedRanges>
  <mergeCells count="56">
    <mergeCell ref="B32:C32"/>
    <mergeCell ref="B33:C33"/>
    <mergeCell ref="B34:C34"/>
    <mergeCell ref="D31:E31"/>
    <mergeCell ref="F31:G31"/>
    <mergeCell ref="N28:O28"/>
    <mergeCell ref="P28:Q28"/>
    <mergeCell ref="D23:E23"/>
    <mergeCell ref="F23:G23"/>
    <mergeCell ref="P31:Q31"/>
    <mergeCell ref="H31:I31"/>
    <mergeCell ref="J31:K31"/>
    <mergeCell ref="L31:M31"/>
    <mergeCell ref="N31:O31"/>
    <mergeCell ref="H23:I23"/>
    <mergeCell ref="J23:K23"/>
    <mergeCell ref="L23:M23"/>
    <mergeCell ref="N23:O23"/>
    <mergeCell ref="B24:C24"/>
    <mergeCell ref="B25:C25"/>
    <mergeCell ref="B26:C26"/>
    <mergeCell ref="B28:J29"/>
    <mergeCell ref="L28:M28"/>
    <mergeCell ref="B14:C14"/>
    <mergeCell ref="B15:C15"/>
    <mergeCell ref="B16:C16"/>
    <mergeCell ref="B20:J21"/>
    <mergeCell ref="L20:M20"/>
    <mergeCell ref="P13:Q13"/>
    <mergeCell ref="P23:Q23"/>
    <mergeCell ref="N10:O10"/>
    <mergeCell ref="P10:Q10"/>
    <mergeCell ref="N20:O20"/>
    <mergeCell ref="P20:Q20"/>
    <mergeCell ref="N13:O13"/>
    <mergeCell ref="D13:E13"/>
    <mergeCell ref="F13:G13"/>
    <mergeCell ref="H13:I13"/>
    <mergeCell ref="J13:K13"/>
    <mergeCell ref="L13:M13"/>
    <mergeCell ref="B6:C6"/>
    <mergeCell ref="B7:C7"/>
    <mergeCell ref="B8:C8"/>
    <mergeCell ref="B10:J11"/>
    <mergeCell ref="L10:M10"/>
    <mergeCell ref="B2:J3"/>
    <mergeCell ref="L2:M2"/>
    <mergeCell ref="N2:O2"/>
    <mergeCell ref="P2:Q2"/>
    <mergeCell ref="D5:E5"/>
    <mergeCell ref="F5:G5"/>
    <mergeCell ref="H5:I5"/>
    <mergeCell ref="J5:K5"/>
    <mergeCell ref="L5:M5"/>
    <mergeCell ref="N5:O5"/>
    <mergeCell ref="P5:Q5"/>
  </mergeCells>
  <phoneticPr fontId="2"/>
  <dataValidations count="1">
    <dataValidation type="custom" allowBlank="1" showInputMessage="1" showErrorMessage="1" sqref="L11 L21 L29 L3" xr:uid="{00000000-0002-0000-0100-000000000000}">
      <formula1>OR(L3=13,L3=20,L3=25,L3=30,L3=40,L3=50,L3=75,L3=100,L3=150)</formula1>
    </dataValidation>
  </dataValidations>
  <pageMargins left="0.75" right="0.75" top="1" bottom="1" header="0.51200000000000001" footer="0.51200000000000001"/>
  <pageSetup paperSize="9" scale="57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workbookViewId="0">
      <pane xSplit="2" ySplit="2" topLeftCell="C3" activePane="bottomRight" state="frozen"/>
      <selection activeCell="E26" sqref="E26"/>
      <selection pane="topRight" activeCell="E26" sqref="E26"/>
      <selection pane="bottomLeft" activeCell="E26" sqref="E26"/>
      <selection pane="bottomRight" activeCell="G5" sqref="G5"/>
    </sheetView>
  </sheetViews>
  <sheetFormatPr defaultRowHeight="14.25" x14ac:dyDescent="0.15"/>
  <cols>
    <col min="1" max="1" width="9" style="4"/>
    <col min="2" max="2" width="5.5" style="4" bestFit="1" customWidth="1"/>
    <col min="3" max="3" width="5.5" style="4" customWidth="1"/>
    <col min="4" max="4" width="4.75" style="4" bestFit="1" customWidth="1"/>
    <col min="5" max="5" width="10.5" style="4" bestFit="1" customWidth="1"/>
    <col min="6" max="6" width="9.5" style="4" bestFit="1" customWidth="1"/>
    <col min="7" max="8" width="10.25" style="4" bestFit="1" customWidth="1"/>
    <col min="9" max="10" width="4.75" style="4" bestFit="1" customWidth="1"/>
    <col min="11" max="11" width="8" style="4" bestFit="1" customWidth="1"/>
    <col min="12" max="12" width="10.5" style="4" bestFit="1" customWidth="1"/>
    <col min="13" max="14" width="10.25" style="4" bestFit="1" customWidth="1"/>
    <col min="15" max="16384" width="9" style="4"/>
  </cols>
  <sheetData>
    <row r="1" spans="1:14" x14ac:dyDescent="0.15">
      <c r="A1" s="221"/>
      <c r="B1" s="222"/>
      <c r="C1" s="218" t="s">
        <v>20</v>
      </c>
      <c r="D1" s="219"/>
      <c r="E1" s="219"/>
      <c r="F1" s="219"/>
      <c r="G1" s="219"/>
      <c r="H1" s="219"/>
      <c r="I1" s="218" t="s">
        <v>21</v>
      </c>
      <c r="J1" s="219"/>
      <c r="K1" s="219"/>
      <c r="L1" s="219"/>
      <c r="M1" s="219"/>
      <c r="N1" s="220"/>
    </row>
    <row r="2" spans="1:14" ht="15" thickBot="1" x14ac:dyDescent="0.2">
      <c r="A2" s="223"/>
      <c r="B2" s="224"/>
      <c r="C2" s="5" t="s">
        <v>17</v>
      </c>
      <c r="D2" s="6" t="s">
        <v>12</v>
      </c>
      <c r="E2" s="7" t="s">
        <v>13</v>
      </c>
      <c r="F2" s="8" t="s">
        <v>18</v>
      </c>
      <c r="G2" s="7" t="s">
        <v>19</v>
      </c>
      <c r="H2" s="9" t="s">
        <v>14</v>
      </c>
      <c r="I2" s="11" t="s">
        <v>17</v>
      </c>
      <c r="J2" s="6" t="s">
        <v>12</v>
      </c>
      <c r="K2" s="7" t="s">
        <v>13</v>
      </c>
      <c r="L2" s="8" t="s">
        <v>18</v>
      </c>
      <c r="M2" s="7" t="s">
        <v>19</v>
      </c>
      <c r="N2" s="10" t="s">
        <v>14</v>
      </c>
    </row>
    <row r="3" spans="1:14" x14ac:dyDescent="0.15">
      <c r="A3" s="12" t="s">
        <v>9</v>
      </c>
      <c r="B3" s="225" t="s">
        <v>15</v>
      </c>
      <c r="C3" s="2">
        <f>'料金計算（春日）10%'!$L$3</f>
        <v>13</v>
      </c>
      <c r="D3" s="13">
        <f>'料金計算（春日）10%'!$P$3</f>
        <v>1</v>
      </c>
      <c r="E3" s="14">
        <f>'料金計算（春日）10%'!$N$3</f>
        <v>0</v>
      </c>
      <c r="F3" s="60">
        <f>IF(D3&gt;=2,'家事用料金表(税抜き)'!B4*D3,VLOOKUP(C3,'家事用料金表(税抜き)'!$A$4:$B$12,2))</f>
        <v>750</v>
      </c>
      <c r="G3" s="67">
        <f>IF(10*D3&gt;=E3,47*E3,IF(20*D3&gt;=E3,470*D3+(E3-10*D3)*210,IF(40*D3&gt;=E3,2570*D3+(E3-20*D3)*240,IF(80*D3&gt;=E3,7370*D3+(E3-40*D3)*280,18570*D3+(E3-80*D3)*320))))</f>
        <v>0</v>
      </c>
      <c r="H3" s="66">
        <f>SUM(F3:G3)</f>
        <v>750</v>
      </c>
      <c r="I3" s="15">
        <f>'料金計算（春日）10%'!$L$21</f>
        <v>13</v>
      </c>
      <c r="J3" s="13">
        <f>'料金計算（春日）10%'!$P$21</f>
        <v>1</v>
      </c>
      <c r="K3" s="14">
        <f>'料金計算（春日）10%'!$N$21</f>
        <v>0</v>
      </c>
      <c r="L3" s="60">
        <f>IF(J3&gt;=2,'家事以外の用料金表(税抜き)'!$B$4*J3,VLOOKUP(I3,'家事以外の用料金表(税抜き)'!$A$4:$B$12,2))</f>
        <v>750</v>
      </c>
      <c r="M3" s="67">
        <f>IF(10*J3&gt;=K3,47*K3,IF(20*J3&gt;=K3,470*J3+(K3-10*J3)*220,IF(40*J3&gt;=K3,2670*J3+(K3-20*J3)*250,IF(80*J3&gt;=K3,7670*J3+(K3-40*J3)*290,19270*J3+(K3-80*J3)*330))))</f>
        <v>0</v>
      </c>
      <c r="N3" s="78">
        <f t="shared" ref="N3:N10" si="0">SUM(L3:M3)</f>
        <v>750</v>
      </c>
    </row>
    <row r="4" spans="1:14" ht="15" thickBot="1" x14ac:dyDescent="0.2">
      <c r="A4" s="5" t="s">
        <v>11</v>
      </c>
      <c r="B4" s="226"/>
      <c r="C4" s="3">
        <f>'料金計算（春日）10%'!$L$11</f>
        <v>13</v>
      </c>
      <c r="D4" s="19">
        <f>'料金計算（春日）10%'!$P$11</f>
        <v>1</v>
      </c>
      <c r="E4" s="20">
        <f>'料金計算（春日）10%'!$N$11</f>
        <v>0</v>
      </c>
      <c r="F4" s="62">
        <f>IF(D4&gt;=2,'家事用料金表(税抜き)'!B18*'@'!D4,VLOOKUP(C4,'家事用料金表(税抜き)'!$A$18:$B$26,2))</f>
        <v>1500</v>
      </c>
      <c r="G4" s="68">
        <f>IF(20*D4&gt;=E4,47*E4,IF(40*D4&gt;=E4,940*D4+(E4-20*D4)*210,IF(80*D4&gt;=E4,5140*D4+(E4-40*D4)*240,IF(160*D4&gt;=E4,14740*D4+(E4-80*D4)*280,37140*D4+(E4-160*D4)*320))))</f>
        <v>0</v>
      </c>
      <c r="H4" s="69">
        <f t="shared" ref="H4:H9" si="1">SUM(F4:G4)</f>
        <v>1500</v>
      </c>
      <c r="I4" s="24">
        <f>'料金計算（春日）10%'!$L$29</f>
        <v>13</v>
      </c>
      <c r="J4" s="19">
        <f>'料金計算（春日）10%'!$P$29</f>
        <v>1</v>
      </c>
      <c r="K4" s="20">
        <f>'料金計算（春日）10%'!$N$29</f>
        <v>0</v>
      </c>
      <c r="L4" s="62">
        <f>IF(J4&gt;=2,'家事以外の用料金表(税抜き)'!$B$18*J4,VLOOKUP(I4,'家事以外の用料金表(税抜き)'!$A$18:$B$26,2))</f>
        <v>1500</v>
      </c>
      <c r="M4" s="68">
        <f>IF(20*J4&gt;=K4,47*K4,IF(40*J4&gt;=K4,940*J4+(K4-20*J4)*220,IF(80*J4&gt;=K4,5340*J4+(K4-40*J4)*250,IF(160*J4&gt;=K4,15340*J4+(K4-80*J4)*290,38540*J4+(K4-160*J4)*330))))</f>
        <v>0</v>
      </c>
      <c r="N4" s="79">
        <f t="shared" si="0"/>
        <v>1500</v>
      </c>
    </row>
    <row r="5" spans="1:14" x14ac:dyDescent="0.15">
      <c r="A5" s="21" t="s">
        <v>9</v>
      </c>
      <c r="B5" s="225" t="s">
        <v>16</v>
      </c>
      <c r="C5" s="2">
        <f>'料金計算（春日）10%'!$L$3</f>
        <v>13</v>
      </c>
      <c r="D5" s="22">
        <f>'料金計算（春日）10%'!$P$3</f>
        <v>1</v>
      </c>
      <c r="E5" s="23">
        <f>'料金計算（春日）10%'!$N$3</f>
        <v>0</v>
      </c>
      <c r="F5" s="63">
        <f>700*D5</f>
        <v>700</v>
      </c>
      <c r="G5" s="70">
        <f>IF(10&gt;=E5/D5,E5*54,IF(20&gt;=E5/D5,(E5-D5*10)*164+540*D5,IF(30&gt;=E5/D5,(E5-D5*20)*195+2180*D5,IF(40&gt;=E5/D5,(E5-D5*30)*204+4130*D5,IF(50&gt;=E5/D5,(E5-D5*40)*248+6170*D5,IF(100&gt;=E5/D5,(E5-D5*50)*259+8650*D5,IF(500&gt;=E5/D5,(E5-D5*100)*308+21600*D5,IF(500&lt;E5/D5,(E5-D5*500)*320+144800*D5))))))))</f>
        <v>0</v>
      </c>
      <c r="H5" s="71">
        <f t="shared" si="1"/>
        <v>700</v>
      </c>
      <c r="I5" s="25">
        <f>'料金計算（春日）10%'!$L$21</f>
        <v>13</v>
      </c>
      <c r="J5" s="22">
        <f>'料金計算（春日）10%'!$P$21</f>
        <v>1</v>
      </c>
      <c r="K5" s="23">
        <f>'料金計算（春日）10%'!$N$21</f>
        <v>0</v>
      </c>
      <c r="L5" s="63">
        <f>700*J5</f>
        <v>700</v>
      </c>
      <c r="M5" s="70">
        <f>IF(10&gt;=K5/J5,K5*54,IF(20&gt;=K5/J5,(K5-J5*10)*164+540*J5,IF(30&gt;=K5/J5,(K5-J5*20)*195+2180*J5,IF(40&gt;=K5/J5,(K5-J5*30)*204+4130*J5,IF(50&gt;=K5/J5,(K5-J5*40)*248+6170*J5,IF(100&gt;=K5/J5,(K5-J5*50)*259+8650*J5,IF(500&gt;=K5/J5,(K5-J5*100)*308+21600*J5,IF(500&lt;K5/J5,(K5-J5*500)*320+144800*J5))))))))</f>
        <v>0</v>
      </c>
      <c r="N5" s="80">
        <f t="shared" si="0"/>
        <v>700</v>
      </c>
    </row>
    <row r="6" spans="1:14" ht="15" thickBot="1" x14ac:dyDescent="0.2">
      <c r="A6" s="5" t="s">
        <v>11</v>
      </c>
      <c r="B6" s="226"/>
      <c r="C6" s="3">
        <f>'料金計算（春日）10%'!$L$11</f>
        <v>13</v>
      </c>
      <c r="D6" s="19">
        <f>'料金計算（春日）10%'!$P$11</f>
        <v>1</v>
      </c>
      <c r="E6" s="20">
        <f>'料金計算（春日）10%'!$N$11</f>
        <v>0</v>
      </c>
      <c r="F6" s="64">
        <f>1400*D6</f>
        <v>1400</v>
      </c>
      <c r="G6" s="68">
        <f>IF(20&gt;=E6/D6,E6*54,IF(40&gt;=E6/D6,(E6-D6*20)*164+1080*D6,IF(60&gt;=E6/D6,(E6-D6*40)*195+4360*D6,IF(80&gt;=E6/D6,(E6-D6*60)*204+8260*D6,IF(100&gt;=E6/D6,(E6-D6*80)*248+12340*D6,IF(200&gt;=E6/D6,(E6-D6*100)*259+17300*D6,IF(1000&gt;=E6/D6,(E6-D6*200)*308+43200*D6,IF(1000&lt;E6/D6,(E6-D6*1000)*320+289600*D6))))))))</f>
        <v>0</v>
      </c>
      <c r="H6" s="62">
        <f t="shared" si="1"/>
        <v>1400</v>
      </c>
      <c r="I6" s="24">
        <f>'料金計算（春日）10%'!$L$29</f>
        <v>13</v>
      </c>
      <c r="J6" s="19">
        <f>'料金計算（春日）10%'!$P$29</f>
        <v>1</v>
      </c>
      <c r="K6" s="20">
        <f>'料金計算（春日）10%'!$N$29</f>
        <v>0</v>
      </c>
      <c r="L6" s="64">
        <f>1400*J6</f>
        <v>1400</v>
      </c>
      <c r="M6" s="68">
        <f>IF(20&gt;=K6/J6,K6*54,IF(40&gt;=K6/J6,(K6-J6*20)*164+1080*J6,IF(60&gt;=K6/J6,(K6-J6*40)*195+4360*J6,IF(80&gt;=K6/J6,(K6-J6*60)*204+8260*J6,IF(100&gt;=K6/J6,(K6-J6*80)*248+12340*J6,IF(200&gt;=K6/J6,(K6-J6*100)*259+17300*J6,IF(1000&gt;=K6/J6,(K6-J6*200)*308+43200*J6,IF(1000&lt;K6/J6,(K6-J6*1000)*320+289600*J6))))))))</f>
        <v>0</v>
      </c>
      <c r="N6" s="79">
        <f t="shared" si="0"/>
        <v>1400</v>
      </c>
    </row>
    <row r="7" spans="1:14" x14ac:dyDescent="0.15">
      <c r="A7" s="12" t="s">
        <v>8</v>
      </c>
      <c r="B7" s="225" t="s">
        <v>15</v>
      </c>
      <c r="C7" s="2">
        <f>'料金計算（那珂川）10%'!$L$3</f>
        <v>13</v>
      </c>
      <c r="D7" s="13">
        <f>'料金計算（那珂川）10%'!$P$3</f>
        <v>1</v>
      </c>
      <c r="E7" s="14">
        <f>'料金計算（那珂川）10%'!$N$3</f>
        <v>0</v>
      </c>
      <c r="F7" s="60">
        <f>IF(D7&gt;=2,'家事用料金表(税抜き)'!B4*D7,VLOOKUP(C7,'家事用料金表(税抜き)'!$A$4:$B$12,2))</f>
        <v>750</v>
      </c>
      <c r="G7" s="65">
        <f>IF(10*D7&gt;=E7,47*E7,IF(20*D7&gt;=E7,470*D7+(E7-10*D7)*210,IF(40*D7&gt;=E7,2570*D7+(E7-20*D7)*240,IF(80*D7&gt;=E7,7370*D7+(E7-40*D7)*280,18570*D7+(E7-80*D7)*320))))</f>
        <v>0</v>
      </c>
      <c r="H7" s="66">
        <f t="shared" si="1"/>
        <v>750</v>
      </c>
      <c r="I7" s="15">
        <f>'料金計算（那珂川）10%'!$L$21</f>
        <v>13</v>
      </c>
      <c r="J7" s="13">
        <f>'料金計算（那珂川）10%'!$P$21</f>
        <v>1</v>
      </c>
      <c r="K7" s="14">
        <f>'料金計算（那珂川）10%'!$N$21</f>
        <v>0</v>
      </c>
      <c r="L7" s="60">
        <f>IF(J7&gt;=2,'家事以外の用料金表(税抜き)'!$B$4*J7,VLOOKUP(I7,'家事以外の用料金表(税抜き)'!$A$4:$B$12,2))</f>
        <v>750</v>
      </c>
      <c r="M7" s="67">
        <f>IF(10*J7&gt;=K7,47*K7,IF(20*J7&gt;=K7,470*J7+(K7-10*J7)*220,IF(40*J7&gt;=K7,2670*J7+(K7-20*J7)*250,IF(80*J7&gt;=K7,7670*J7+(K7-40*J7)*290,19270*J7+(K7-80*J7)*330))))</f>
        <v>0</v>
      </c>
      <c r="N7" s="78">
        <f t="shared" si="0"/>
        <v>750</v>
      </c>
    </row>
    <row r="8" spans="1:14" ht="15" thickBot="1" x14ac:dyDescent="0.2">
      <c r="A8" s="5" t="s">
        <v>10</v>
      </c>
      <c r="B8" s="226"/>
      <c r="C8" s="3">
        <f>'料金計算（那珂川）10%'!$L$11</f>
        <v>13</v>
      </c>
      <c r="D8" s="16">
        <f>'料金計算（那珂川）10%'!$P$11</f>
        <v>1</v>
      </c>
      <c r="E8" s="17">
        <f>'料金計算（那珂川）10%'!$N$11</f>
        <v>0</v>
      </c>
      <c r="F8" s="61">
        <f>IF(D8&gt;=2,'家事用料金表(税抜き)'!B18*D8,VLOOKUP(C8,'家事用料金表(税抜き)'!$A$18:$B$26,2))</f>
        <v>1500</v>
      </c>
      <c r="G8" s="68">
        <f>IF(20*D8&gt;=E8,47*E8,IF(40*D8&gt;=E8,940*D8+(E8-20*D8)*210,IF(80*D8&gt;=E8,5140*D8+(E8-40*D8)*240,IF(160*D8&gt;=E8,14740*D8+(E8-80*D8)*280,37140*D8+(E8-160*D8)*320))))</f>
        <v>0</v>
      </c>
      <c r="H8" s="69">
        <f t="shared" si="1"/>
        <v>1500</v>
      </c>
      <c r="I8" s="18">
        <f>'料金計算（那珂川）10%'!$L$29</f>
        <v>13</v>
      </c>
      <c r="J8" s="19">
        <f>'料金計算（那珂川）10%'!$P$29</f>
        <v>1</v>
      </c>
      <c r="K8" s="20">
        <f>'料金計算（那珂川）10%'!$N$29</f>
        <v>0</v>
      </c>
      <c r="L8" s="62">
        <f>IF(J8&gt;=2,'家事以外の用料金表(税抜き)'!$B$18*J8,VLOOKUP(I8,'家事以外の用料金表(税抜き)'!$A$18:$B$26,2))</f>
        <v>1500</v>
      </c>
      <c r="M8" s="68">
        <f>IF(20*J8&gt;=K8,47*K8,IF(40*J8&gt;=K8,940*J8+(K8-20*J8)*220,IF(80*J8&gt;=K8,5340*J8+(K8-40*J8)*250,IF(160*J8&gt;=K8,15340*J8+(K8-80*J8)*290,38540*J8+(K8-160*J8)*330))))</f>
        <v>0</v>
      </c>
      <c r="N8" s="79">
        <f t="shared" si="0"/>
        <v>1500</v>
      </c>
    </row>
    <row r="9" spans="1:14" x14ac:dyDescent="0.15">
      <c r="A9" s="12" t="s">
        <v>8</v>
      </c>
      <c r="B9" s="225" t="s">
        <v>16</v>
      </c>
      <c r="C9" s="2">
        <f>'料金計算（那珂川）10%'!$L$3</f>
        <v>13</v>
      </c>
      <c r="D9" s="13">
        <f>'料金計算（那珂川）10%'!$P$3</f>
        <v>1</v>
      </c>
      <c r="E9" s="14">
        <f>'料金計算（那珂川）10%'!$N$3</f>
        <v>0</v>
      </c>
      <c r="F9" s="60">
        <f>IF(E9=0,0,1450*D9)</f>
        <v>0</v>
      </c>
      <c r="G9" s="70">
        <f>IF(10&gt;=E9/D9,0,IF(20&gt;=E9/D9,(E9-D9*10)*165,IF(40&gt;=E9/D9,(E9-D9*20)*180+1650*D9,IF(100&gt;=E9/D9,(E9-D9*40)*205+5250*D9,IF(200&gt;=E9/D9,(E9-D9*100)*235+17550*D9,IF(300&gt;=E9/D9,(E9-D9*200)*260+41050*D9,IF(1000&gt;=E9/D9,(E9-D9*300)*300+67050*D9,IF(5000&gt;=E9/D9,(E9-D9*1000)*330+277050*D9,(E9-D9*5000)*355+1597050*D9))))))))</f>
        <v>0</v>
      </c>
      <c r="H9" s="71">
        <f t="shared" si="1"/>
        <v>0</v>
      </c>
      <c r="I9" s="15">
        <f>'料金計算（那珂川）10%'!$L$21</f>
        <v>13</v>
      </c>
      <c r="J9" s="13">
        <f>'料金計算（那珂川）10%'!$P$21</f>
        <v>1</v>
      </c>
      <c r="K9" s="14">
        <f>'料金計算（那珂川）10%'!$N$21</f>
        <v>0</v>
      </c>
      <c r="L9" s="60">
        <f>IF(K9=0,0,1450*J9)</f>
        <v>0</v>
      </c>
      <c r="M9" s="70">
        <f>IF(10&gt;=K9/J9,0,IF(20&gt;=K9/J9,(K9-J9*10)*165,IF(40&gt;=K9/J9,(K9-J9*20)*180+1650*J9,IF(100&gt;=K9/J9,(K9-J9*40)*205+5250*J9,IF(200&gt;=K9/J9,(K9-J9*100)*235+17550*J9,IF(300&gt;=K9/J9,(K9-J9*200)*260+41050*J9,IF(1000&gt;=K9/J9,(K9-J9*300)*300+67050*J9,IF(5000&gt;=K9/J9,(K9-J9*1000)*330+277050*J9,(K9-J9*5000)*355+1597050*J9))))))))</f>
        <v>0</v>
      </c>
      <c r="N9" s="71">
        <f t="shared" si="0"/>
        <v>0</v>
      </c>
    </row>
    <row r="10" spans="1:14" ht="15" thickBot="1" x14ac:dyDescent="0.2">
      <c r="A10" s="5" t="s">
        <v>10</v>
      </c>
      <c r="B10" s="226"/>
      <c r="C10" s="3">
        <f>'料金計算（那珂川）10%'!$L$11</f>
        <v>13</v>
      </c>
      <c r="D10" s="19">
        <f>'料金計算（那珂川）10%'!$P$11</f>
        <v>1</v>
      </c>
      <c r="E10" s="20">
        <f>'料金計算（那珂川）10%'!$N$11</f>
        <v>0</v>
      </c>
      <c r="F10" s="77">
        <f>IF(E10=0,0,2900*D10)</f>
        <v>0</v>
      </c>
      <c r="G10" s="68">
        <f>IF(20&gt;=E10/D10,0,IF(40&gt;=E10/D10,(E10-D10*20)*165,IF(80&gt;=E10/D10,(E10-D10*40)*180+3300*D10,IF(200&gt;=E10/D10,(E10-D10*80)*205+10500*D10,IF(400&gt;=E10/D10,(E10-D10*200)*235+35100*D10,IF(600&gt;=E10/D10,(E10-D10*400)*260+82100*D10,IF(2000&gt;=E10/D10,(E10-D10*600)*300+134100*D10,IF(10000&gt;=E10/D10,(E10-D10*2000)*330+554100*D10,(E10-D10*10000)*355+3194100*D10))))))))</f>
        <v>0</v>
      </c>
      <c r="H10" s="62">
        <f>SUM(F10:G10)</f>
        <v>0</v>
      </c>
      <c r="I10" s="24">
        <f>'料金計算（那珂川）10%'!$L$29</f>
        <v>13</v>
      </c>
      <c r="J10" s="19">
        <f>'料金計算（那珂川）10%'!$P$29</f>
        <v>1</v>
      </c>
      <c r="K10" s="20">
        <f>'料金計算（那珂川）10%'!$N$29</f>
        <v>0</v>
      </c>
      <c r="L10" s="77">
        <f>IF(K10=0,0,2900*J10)</f>
        <v>0</v>
      </c>
      <c r="M10" s="68">
        <f>IF(20&gt;=K10/J10,0,IF(40&gt;=K10/J10,(K10-J10*20)*165,IF(80&gt;=K10/J10,(K10-J10*40)*180+3300*J10,IF(200&gt;=K10/J10,(K10-J10*80)*205+10500*J10,IF(400&gt;=K10/J10,(K10-J10*200)*235+35100*J10,IF(600&gt;=K10/J10,(K10-J10*400)*260+82100*J10,IF(2000&gt;=K10/J10,(K10-J10*600)*300+134100*J10,IF(10000&gt;=K10/J10,(K10-J10*2000)*330+554100*J10,(K10-J10*10000)*355+3194100*J10))))))))</f>
        <v>0</v>
      </c>
      <c r="N10" s="62">
        <f t="shared" si="0"/>
        <v>0</v>
      </c>
    </row>
    <row r="12" spans="1:14" x14ac:dyDescent="0.15">
      <c r="D12" s="26"/>
      <c r="E12" s="26"/>
      <c r="F12" s="139"/>
      <c r="G12" s="26"/>
      <c r="H12" s="139"/>
      <c r="I12" s="139"/>
      <c r="J12" s="26"/>
      <c r="K12" s="26"/>
      <c r="M12" s="26"/>
    </row>
    <row r="16" spans="1:14" x14ac:dyDescent="0.15">
      <c r="E16" s="28"/>
      <c r="F16" s="27"/>
      <c r="L16" s="28"/>
      <c r="M16" s="27"/>
    </row>
    <row r="17" spans="5:13" x14ac:dyDescent="0.15">
      <c r="E17" s="28"/>
      <c r="F17" s="27"/>
      <c r="L17" s="28"/>
      <c r="M17" s="27"/>
    </row>
    <row r="18" spans="5:13" x14ac:dyDescent="0.15">
      <c r="E18" s="28"/>
      <c r="F18" s="27"/>
      <c r="L18" s="28"/>
      <c r="M18" s="27"/>
    </row>
    <row r="19" spans="5:13" x14ac:dyDescent="0.15">
      <c r="E19" s="28"/>
      <c r="F19" s="27"/>
      <c r="L19" s="28"/>
      <c r="M19" s="27"/>
    </row>
    <row r="20" spans="5:13" x14ac:dyDescent="0.15">
      <c r="E20" s="28"/>
      <c r="F20" s="27"/>
      <c r="L20" s="28"/>
      <c r="M20" s="27"/>
    </row>
    <row r="24" spans="5:13" x14ac:dyDescent="0.15">
      <c r="F24" s="27"/>
      <c r="M24" s="27"/>
    </row>
    <row r="25" spans="5:13" x14ac:dyDescent="0.15">
      <c r="F25" s="27"/>
      <c r="M25" s="27"/>
    </row>
    <row r="26" spans="5:13" x14ac:dyDescent="0.15">
      <c r="F26" s="27"/>
      <c r="M26" s="27"/>
    </row>
    <row r="27" spans="5:13" x14ac:dyDescent="0.15">
      <c r="F27" s="27"/>
      <c r="M27" s="27"/>
    </row>
    <row r="28" spans="5:13" x14ac:dyDescent="0.15">
      <c r="F28" s="27"/>
      <c r="M28" s="27"/>
    </row>
    <row r="29" spans="5:13" x14ac:dyDescent="0.15">
      <c r="F29" s="27"/>
      <c r="M29" s="27"/>
    </row>
    <row r="30" spans="5:13" x14ac:dyDescent="0.15">
      <c r="F30" s="27"/>
      <c r="M30" s="27"/>
    </row>
    <row r="31" spans="5:13" x14ac:dyDescent="0.15">
      <c r="F31" s="27"/>
      <c r="M31" s="27"/>
    </row>
    <row r="32" spans="5:13" x14ac:dyDescent="0.15">
      <c r="F32" s="27"/>
      <c r="M32" s="27"/>
    </row>
    <row r="34" spans="5:13" x14ac:dyDescent="0.15">
      <c r="E34" s="28"/>
      <c r="F34" s="27"/>
      <c r="L34" s="28"/>
      <c r="M34" s="27"/>
    </row>
    <row r="35" spans="5:13" x14ac:dyDescent="0.15">
      <c r="E35" s="28"/>
      <c r="F35" s="27"/>
      <c r="L35" s="28"/>
      <c r="M35" s="27"/>
    </row>
    <row r="36" spans="5:13" x14ac:dyDescent="0.15">
      <c r="E36" s="28"/>
      <c r="F36" s="27"/>
      <c r="L36" s="28"/>
      <c r="M36" s="27"/>
    </row>
    <row r="37" spans="5:13" x14ac:dyDescent="0.15">
      <c r="E37" s="28"/>
      <c r="F37" s="27"/>
      <c r="L37" s="28"/>
      <c r="M37" s="27"/>
    </row>
    <row r="38" spans="5:13" x14ac:dyDescent="0.15">
      <c r="E38" s="28"/>
      <c r="F38" s="27"/>
      <c r="L38" s="28"/>
      <c r="M38" s="27"/>
    </row>
    <row r="39" spans="5:13" x14ac:dyDescent="0.15">
      <c r="E39" s="28"/>
      <c r="F39" s="27"/>
      <c r="L39" s="28"/>
      <c r="M39" s="27"/>
    </row>
    <row r="40" spans="5:13" x14ac:dyDescent="0.15">
      <c r="E40" s="28"/>
      <c r="F40" s="27"/>
      <c r="L40" s="28"/>
      <c r="M40" s="27"/>
    </row>
    <row r="41" spans="5:13" x14ac:dyDescent="0.15">
      <c r="E41" s="28"/>
      <c r="F41" s="27"/>
      <c r="L41" s="28"/>
      <c r="M41" s="27"/>
    </row>
    <row r="42" spans="5:13" x14ac:dyDescent="0.15">
      <c r="E42" s="28"/>
      <c r="F42" s="27"/>
      <c r="L42" s="28"/>
      <c r="M42" s="27"/>
    </row>
  </sheetData>
  <sheetProtection selectLockedCells="1" selectUnlockedCells="1"/>
  <mergeCells count="7">
    <mergeCell ref="I1:N1"/>
    <mergeCell ref="A1:B2"/>
    <mergeCell ref="B7:B8"/>
    <mergeCell ref="B9:B10"/>
    <mergeCell ref="B3:B4"/>
    <mergeCell ref="B5:B6"/>
    <mergeCell ref="C1:H1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/>
  </sheetViews>
  <sheetFormatPr defaultRowHeight="14.25" x14ac:dyDescent="0.15"/>
  <cols>
    <col min="2" max="2" width="10.25" bestFit="1" customWidth="1"/>
    <col min="3" max="3" width="9.125" bestFit="1" customWidth="1"/>
  </cols>
  <sheetData>
    <row r="1" spans="1:7" x14ac:dyDescent="0.15">
      <c r="A1" s="29" t="s">
        <v>33</v>
      </c>
      <c r="B1" s="30"/>
      <c r="C1" s="30"/>
      <c r="D1" s="30"/>
      <c r="E1" s="30"/>
      <c r="F1" s="30"/>
      <c r="G1" s="30"/>
    </row>
    <row r="2" spans="1:7" ht="16.5" x14ac:dyDescent="0.15">
      <c r="A2" s="227" t="s">
        <v>22</v>
      </c>
      <c r="B2" s="52" t="s">
        <v>23</v>
      </c>
      <c r="C2" s="229" t="s">
        <v>24</v>
      </c>
      <c r="D2" s="230"/>
      <c r="E2" s="230"/>
      <c r="F2" s="230"/>
      <c r="G2" s="231"/>
    </row>
    <row r="3" spans="1:7" ht="16.5" x14ac:dyDescent="0.15">
      <c r="A3" s="228"/>
      <c r="B3" s="53" t="s">
        <v>25</v>
      </c>
      <c r="C3" s="48" t="s">
        <v>35</v>
      </c>
      <c r="D3" s="35" t="s">
        <v>36</v>
      </c>
      <c r="E3" s="35" t="s">
        <v>27</v>
      </c>
      <c r="F3" s="35" t="s">
        <v>29</v>
      </c>
      <c r="G3" s="44" t="s">
        <v>37</v>
      </c>
    </row>
    <row r="4" spans="1:7" x14ac:dyDescent="0.15">
      <c r="A4" s="45">
        <v>13</v>
      </c>
      <c r="B4" s="59">
        <f>'家事用料金表(税抜き)'!B4*1.1</f>
        <v>825.00000000000011</v>
      </c>
      <c r="C4" s="85">
        <f>'家事用料金表(税抜き)'!C4*1.1</f>
        <v>51.7</v>
      </c>
      <c r="D4" s="88">
        <f>'家事用料金表(税抜き)'!D4*1.1</f>
        <v>231.00000000000003</v>
      </c>
      <c r="E4" s="88">
        <f>'家事用料金表(税抜き)'!E4*1.1</f>
        <v>264</v>
      </c>
      <c r="F4" s="88">
        <f>'家事用料金表(税抜き)'!F4*1.1</f>
        <v>308</v>
      </c>
      <c r="G4" s="89">
        <f>'家事用料金表(税抜き)'!G4*1.1</f>
        <v>352</v>
      </c>
    </row>
    <row r="5" spans="1:7" x14ac:dyDescent="0.15">
      <c r="A5" s="46">
        <v>20</v>
      </c>
      <c r="B5" s="56">
        <f>'家事用料金表(税抜き)'!B5*1.1</f>
        <v>1045</v>
      </c>
      <c r="C5" s="86">
        <f>'家事用料金表(税抜き)'!C5*1.1</f>
        <v>51.7</v>
      </c>
      <c r="D5" s="90">
        <f>'家事用料金表(税抜き)'!D5*1.1</f>
        <v>231.00000000000003</v>
      </c>
      <c r="E5" s="90">
        <f>'家事用料金表(税抜き)'!E5*1.1</f>
        <v>264</v>
      </c>
      <c r="F5" s="90">
        <f>'家事用料金表(税抜き)'!F5*1.1</f>
        <v>308</v>
      </c>
      <c r="G5" s="91">
        <f>'家事用料金表(税抜き)'!G5*1.1</f>
        <v>352</v>
      </c>
    </row>
    <row r="6" spans="1:7" x14ac:dyDescent="0.15">
      <c r="A6" s="46">
        <v>25</v>
      </c>
      <c r="B6" s="56">
        <f>'家事用料金表(税抜き)'!B6*1.1</f>
        <v>1666.5000000000002</v>
      </c>
      <c r="C6" s="86">
        <f>'家事用料金表(税抜き)'!C6*1.1</f>
        <v>51.7</v>
      </c>
      <c r="D6" s="90">
        <f>'家事用料金表(税抜き)'!D6*1.1</f>
        <v>231.00000000000003</v>
      </c>
      <c r="E6" s="90">
        <f>'家事用料金表(税抜き)'!E6*1.1</f>
        <v>264</v>
      </c>
      <c r="F6" s="90">
        <f>'家事用料金表(税抜き)'!F6*1.1</f>
        <v>308</v>
      </c>
      <c r="G6" s="91">
        <f>'家事用料金表(税抜き)'!G6*1.1</f>
        <v>352</v>
      </c>
    </row>
    <row r="7" spans="1:7" x14ac:dyDescent="0.15">
      <c r="A7" s="46">
        <v>30</v>
      </c>
      <c r="B7" s="56">
        <f>'家事用料金表(税抜き)'!B7*1.1</f>
        <v>2475</v>
      </c>
      <c r="C7" s="86">
        <f>'家事用料金表(税抜き)'!C7*1.1</f>
        <v>51.7</v>
      </c>
      <c r="D7" s="90">
        <f>'家事用料金表(税抜き)'!D7*1.1</f>
        <v>231.00000000000003</v>
      </c>
      <c r="E7" s="90">
        <f>'家事用料金表(税抜き)'!E7*1.1</f>
        <v>264</v>
      </c>
      <c r="F7" s="90">
        <f>'家事用料金表(税抜き)'!F7*1.1</f>
        <v>308</v>
      </c>
      <c r="G7" s="91">
        <f>'家事用料金表(税抜き)'!G7*1.1</f>
        <v>352</v>
      </c>
    </row>
    <row r="8" spans="1:7" x14ac:dyDescent="0.15">
      <c r="A8" s="46">
        <v>40</v>
      </c>
      <c r="B8" s="56">
        <f>'家事用料金表(税抜き)'!B8*1.1</f>
        <v>2827.0000000000005</v>
      </c>
      <c r="C8" s="86">
        <f>'家事用料金表(税抜き)'!C8*1.1</f>
        <v>51.7</v>
      </c>
      <c r="D8" s="90">
        <f>'家事用料金表(税抜き)'!D8*1.1</f>
        <v>231.00000000000003</v>
      </c>
      <c r="E8" s="90">
        <f>'家事用料金表(税抜き)'!E8*1.1</f>
        <v>264</v>
      </c>
      <c r="F8" s="90">
        <f>'家事用料金表(税抜き)'!F8*1.1</f>
        <v>308</v>
      </c>
      <c r="G8" s="91">
        <f>'家事用料金表(税抜き)'!G8*1.1</f>
        <v>352</v>
      </c>
    </row>
    <row r="9" spans="1:7" x14ac:dyDescent="0.15">
      <c r="A9" s="46">
        <v>50</v>
      </c>
      <c r="B9" s="56">
        <f>'家事用料金表(税抜き)'!B9*1.1</f>
        <v>5461.5</v>
      </c>
      <c r="C9" s="86">
        <f>'家事用料金表(税抜き)'!C9*1.1</f>
        <v>51.7</v>
      </c>
      <c r="D9" s="90">
        <f>'家事用料金表(税抜き)'!D9*1.1</f>
        <v>231.00000000000003</v>
      </c>
      <c r="E9" s="90">
        <f>'家事用料金表(税抜き)'!E9*1.1</f>
        <v>264</v>
      </c>
      <c r="F9" s="90">
        <f>'家事用料金表(税抜き)'!F9*1.1</f>
        <v>308</v>
      </c>
      <c r="G9" s="91">
        <f>'家事用料金表(税抜き)'!G9*1.1</f>
        <v>352</v>
      </c>
    </row>
    <row r="10" spans="1:7" x14ac:dyDescent="0.15">
      <c r="A10" s="46">
        <v>75</v>
      </c>
      <c r="B10" s="56">
        <f>'家事用料金表(税抜き)'!B10*1.1</f>
        <v>10153</v>
      </c>
      <c r="C10" s="86">
        <f>'家事用料金表(税抜き)'!C10*1.1</f>
        <v>51.7</v>
      </c>
      <c r="D10" s="90">
        <f>'家事用料金表(税抜き)'!D10*1.1</f>
        <v>231.00000000000003</v>
      </c>
      <c r="E10" s="90">
        <f>'家事用料金表(税抜き)'!E10*1.1</f>
        <v>264</v>
      </c>
      <c r="F10" s="90">
        <f>'家事用料金表(税抜き)'!F10*1.1</f>
        <v>308</v>
      </c>
      <c r="G10" s="91">
        <f>'家事用料金表(税抜き)'!G10*1.1</f>
        <v>352</v>
      </c>
    </row>
    <row r="11" spans="1:7" x14ac:dyDescent="0.15">
      <c r="A11" s="46">
        <v>100</v>
      </c>
      <c r="B11" s="56">
        <f>'家事用料金表(税抜き)'!B11*1.1</f>
        <v>20152</v>
      </c>
      <c r="C11" s="86">
        <f>'家事用料金表(税抜き)'!C11*1.1</f>
        <v>51.7</v>
      </c>
      <c r="D11" s="90">
        <f>'家事用料金表(税抜き)'!D11*1.1</f>
        <v>231.00000000000003</v>
      </c>
      <c r="E11" s="90">
        <f>'家事用料金表(税抜き)'!E11*1.1</f>
        <v>264</v>
      </c>
      <c r="F11" s="90">
        <f>'家事用料金表(税抜き)'!F11*1.1</f>
        <v>308</v>
      </c>
      <c r="G11" s="91">
        <f>'家事用料金表(税抜き)'!G11*1.1</f>
        <v>352</v>
      </c>
    </row>
    <row r="12" spans="1:7" x14ac:dyDescent="0.15">
      <c r="A12" s="47">
        <v>150</v>
      </c>
      <c r="B12" s="58">
        <f>'家事用料金表(税抜き)'!B12*1.1</f>
        <v>46387.000000000007</v>
      </c>
      <c r="C12" s="87">
        <f>'家事用料金表(税抜き)'!C12*1.1</f>
        <v>51.7</v>
      </c>
      <c r="D12" s="92">
        <f>'家事用料金表(税抜き)'!D12*1.1</f>
        <v>231.00000000000003</v>
      </c>
      <c r="E12" s="92">
        <f>'家事用料金表(税抜き)'!E12*1.1</f>
        <v>264</v>
      </c>
      <c r="F12" s="92">
        <f>'家事用料金表(税抜き)'!F12*1.1</f>
        <v>308</v>
      </c>
      <c r="G12" s="93">
        <f>'家事用料金表(税抜き)'!G12*1.1</f>
        <v>352</v>
      </c>
    </row>
    <row r="15" spans="1:7" x14ac:dyDescent="0.15">
      <c r="A15" s="29" t="s">
        <v>34</v>
      </c>
      <c r="B15" s="30"/>
      <c r="C15" s="30"/>
      <c r="D15" s="30"/>
      <c r="E15" s="30"/>
      <c r="F15" s="30"/>
      <c r="G15" s="30"/>
    </row>
    <row r="16" spans="1:7" ht="16.5" x14ac:dyDescent="0.15">
      <c r="A16" s="227" t="s">
        <v>22</v>
      </c>
      <c r="B16" s="52" t="s">
        <v>23</v>
      </c>
      <c r="C16" s="229" t="s">
        <v>24</v>
      </c>
      <c r="D16" s="230"/>
      <c r="E16" s="230"/>
      <c r="F16" s="230"/>
      <c r="G16" s="231"/>
    </row>
    <row r="17" spans="1:7" ht="16.5" x14ac:dyDescent="0.15">
      <c r="A17" s="228"/>
      <c r="B17" s="53" t="s">
        <v>25</v>
      </c>
      <c r="C17" s="48" t="s">
        <v>26</v>
      </c>
      <c r="D17" s="35" t="s">
        <v>27</v>
      </c>
      <c r="E17" s="35" t="s">
        <v>29</v>
      </c>
      <c r="F17" s="35" t="s">
        <v>31</v>
      </c>
      <c r="G17" s="44" t="s">
        <v>32</v>
      </c>
    </row>
    <row r="18" spans="1:7" x14ac:dyDescent="0.15">
      <c r="A18" s="45">
        <v>13</v>
      </c>
      <c r="B18" s="59">
        <f>'家事用料金表(税抜き)'!B18*1.1</f>
        <v>1650.0000000000002</v>
      </c>
      <c r="C18" s="49">
        <f>'家事用料金表(税抜き)'!C18*1.1</f>
        <v>51.7</v>
      </c>
      <c r="D18" s="38">
        <f>'家事用料金表(税抜き)'!D18*1.1</f>
        <v>231.00000000000003</v>
      </c>
      <c r="E18" s="38">
        <f>'家事用料金表(税抜き)'!E18*1.1</f>
        <v>264</v>
      </c>
      <c r="F18" s="38">
        <f>'家事用料金表(税抜き)'!F18*1.1</f>
        <v>308</v>
      </c>
      <c r="G18" s="39">
        <f>'家事用料金表(税抜き)'!G18*1.1</f>
        <v>352</v>
      </c>
    </row>
    <row r="19" spans="1:7" x14ac:dyDescent="0.15">
      <c r="A19" s="46">
        <v>20</v>
      </c>
      <c r="B19" s="56">
        <f>'家事用料金表(税抜き)'!B19*1.1</f>
        <v>2090</v>
      </c>
      <c r="C19" s="50">
        <f>'家事用料金表(税抜き)'!C19*1.1</f>
        <v>51.7</v>
      </c>
      <c r="D19" s="36">
        <f>'家事用料金表(税抜き)'!D19*1.1</f>
        <v>231.00000000000003</v>
      </c>
      <c r="E19" s="36">
        <f>'家事用料金表(税抜き)'!E19*1.1</f>
        <v>264</v>
      </c>
      <c r="F19" s="36">
        <f>'家事用料金表(税抜き)'!F19*1.1</f>
        <v>308</v>
      </c>
      <c r="G19" s="37">
        <f>'家事用料金表(税抜き)'!G19*1.1</f>
        <v>352</v>
      </c>
    </row>
    <row r="20" spans="1:7" x14ac:dyDescent="0.15">
      <c r="A20" s="46">
        <v>25</v>
      </c>
      <c r="B20" s="56">
        <f>'家事用料金表(税抜き)'!B20*1.1</f>
        <v>3333.0000000000005</v>
      </c>
      <c r="C20" s="50">
        <f>'家事用料金表(税抜き)'!C20*1.1</f>
        <v>51.7</v>
      </c>
      <c r="D20" s="36">
        <f>'家事用料金表(税抜き)'!D20*1.1</f>
        <v>231.00000000000003</v>
      </c>
      <c r="E20" s="36">
        <f>'家事用料金表(税抜き)'!E20*1.1</f>
        <v>264</v>
      </c>
      <c r="F20" s="36">
        <f>'家事用料金表(税抜き)'!F20*1.1</f>
        <v>308</v>
      </c>
      <c r="G20" s="37">
        <f>'家事用料金表(税抜き)'!G20*1.1</f>
        <v>352</v>
      </c>
    </row>
    <row r="21" spans="1:7" x14ac:dyDescent="0.15">
      <c r="A21" s="46">
        <v>30</v>
      </c>
      <c r="B21" s="56">
        <f>'家事用料金表(税抜き)'!B21*1.1</f>
        <v>4950</v>
      </c>
      <c r="C21" s="50">
        <f>'家事用料金表(税抜き)'!C21*1.1</f>
        <v>51.7</v>
      </c>
      <c r="D21" s="36">
        <f>'家事用料金表(税抜き)'!D21*1.1</f>
        <v>231.00000000000003</v>
      </c>
      <c r="E21" s="36">
        <f>'家事用料金表(税抜き)'!E21*1.1</f>
        <v>264</v>
      </c>
      <c r="F21" s="36">
        <f>'家事用料金表(税抜き)'!F21*1.1</f>
        <v>308</v>
      </c>
      <c r="G21" s="37">
        <f>'家事用料金表(税抜き)'!G21*1.1</f>
        <v>352</v>
      </c>
    </row>
    <row r="22" spans="1:7" x14ac:dyDescent="0.15">
      <c r="A22" s="46">
        <v>40</v>
      </c>
      <c r="B22" s="56">
        <f>'家事用料金表(税抜き)'!B22*1.1</f>
        <v>5654.0000000000009</v>
      </c>
      <c r="C22" s="50">
        <f>'家事用料金表(税抜き)'!C22*1.1</f>
        <v>51.7</v>
      </c>
      <c r="D22" s="36">
        <f>'家事用料金表(税抜き)'!D22*1.1</f>
        <v>231.00000000000003</v>
      </c>
      <c r="E22" s="36">
        <f>'家事用料金表(税抜き)'!E22*1.1</f>
        <v>264</v>
      </c>
      <c r="F22" s="36">
        <f>'家事用料金表(税抜き)'!F22*1.1</f>
        <v>308</v>
      </c>
      <c r="G22" s="37">
        <f>'家事用料金表(税抜き)'!G22*1.1</f>
        <v>352</v>
      </c>
    </row>
    <row r="23" spans="1:7" x14ac:dyDescent="0.15">
      <c r="A23" s="46">
        <v>50</v>
      </c>
      <c r="B23" s="56">
        <f>'家事用料金表(税抜き)'!B23*1.1</f>
        <v>10923</v>
      </c>
      <c r="C23" s="50">
        <f>'家事用料金表(税抜き)'!C23*1.1</f>
        <v>51.7</v>
      </c>
      <c r="D23" s="36">
        <f>'家事用料金表(税抜き)'!D23*1.1</f>
        <v>231.00000000000003</v>
      </c>
      <c r="E23" s="36">
        <f>'家事用料金表(税抜き)'!E23*1.1</f>
        <v>264</v>
      </c>
      <c r="F23" s="36">
        <f>'家事用料金表(税抜き)'!F23*1.1</f>
        <v>308</v>
      </c>
      <c r="G23" s="37">
        <f>'家事用料金表(税抜き)'!G23*1.1</f>
        <v>352</v>
      </c>
    </row>
    <row r="24" spans="1:7" x14ac:dyDescent="0.15">
      <c r="A24" s="46">
        <v>75</v>
      </c>
      <c r="B24" s="56">
        <f>'家事用料金表(税抜き)'!B24*1.1</f>
        <v>20306</v>
      </c>
      <c r="C24" s="50">
        <f>'家事用料金表(税抜き)'!C24*1.1</f>
        <v>51.7</v>
      </c>
      <c r="D24" s="36">
        <f>'家事用料金表(税抜き)'!D24*1.1</f>
        <v>231.00000000000003</v>
      </c>
      <c r="E24" s="36">
        <f>'家事用料金表(税抜き)'!E24*1.1</f>
        <v>264</v>
      </c>
      <c r="F24" s="36">
        <f>'家事用料金表(税抜き)'!F24*1.1</f>
        <v>308</v>
      </c>
      <c r="G24" s="37">
        <f>'家事用料金表(税抜き)'!G24*1.1</f>
        <v>352</v>
      </c>
    </row>
    <row r="25" spans="1:7" x14ac:dyDescent="0.15">
      <c r="A25" s="46">
        <v>100</v>
      </c>
      <c r="B25" s="56">
        <f>'家事用料金表(税抜き)'!B25*1.1</f>
        <v>40304</v>
      </c>
      <c r="C25" s="50">
        <f>'家事用料金表(税抜き)'!C25*1.1</f>
        <v>51.7</v>
      </c>
      <c r="D25" s="36">
        <f>'家事用料金表(税抜き)'!D25*1.1</f>
        <v>231.00000000000003</v>
      </c>
      <c r="E25" s="36">
        <f>'家事用料金表(税抜き)'!E25*1.1</f>
        <v>264</v>
      </c>
      <c r="F25" s="36">
        <f>'家事用料金表(税抜き)'!F25*1.1</f>
        <v>308</v>
      </c>
      <c r="G25" s="37">
        <f>'家事用料金表(税抜き)'!G25*1.1</f>
        <v>352</v>
      </c>
    </row>
    <row r="26" spans="1:7" x14ac:dyDescent="0.15">
      <c r="A26" s="47">
        <v>150</v>
      </c>
      <c r="B26" s="58">
        <f>'家事用料金表(税抜き)'!B26*1.1</f>
        <v>92774.000000000015</v>
      </c>
      <c r="C26" s="51">
        <f>'家事用料金表(税抜き)'!C26*1.1</f>
        <v>51.7</v>
      </c>
      <c r="D26" s="42">
        <f>'家事用料金表(税抜き)'!D26*1.1</f>
        <v>231.00000000000003</v>
      </c>
      <c r="E26" s="42">
        <f>'家事用料金表(税抜き)'!E26*1.1</f>
        <v>264</v>
      </c>
      <c r="F26" s="42">
        <f>'家事用料金表(税抜き)'!F26*1.1</f>
        <v>308</v>
      </c>
      <c r="G26" s="43">
        <f>'家事用料金表(税抜き)'!G26*1.1</f>
        <v>352</v>
      </c>
    </row>
  </sheetData>
  <sheetProtection selectLockedCells="1" selectUnlockedCells="1"/>
  <mergeCells count="4">
    <mergeCell ref="A2:A3"/>
    <mergeCell ref="C2:G2"/>
    <mergeCell ref="A16:A17"/>
    <mergeCell ref="C16:G16"/>
  </mergeCells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E26" sqref="E26"/>
    </sheetView>
  </sheetViews>
  <sheetFormatPr defaultRowHeight="14.25" x14ac:dyDescent="0.15"/>
  <cols>
    <col min="2" max="2" width="9.5" bestFit="1" customWidth="1"/>
    <col min="3" max="3" width="9.125" bestFit="1" customWidth="1"/>
  </cols>
  <sheetData>
    <row r="1" spans="1:7" x14ac:dyDescent="0.15">
      <c r="A1" s="29" t="s">
        <v>38</v>
      </c>
      <c r="B1" s="30"/>
      <c r="C1" s="30"/>
      <c r="D1" s="30"/>
      <c r="E1" s="30"/>
      <c r="F1" s="30"/>
      <c r="G1" s="30"/>
    </row>
    <row r="2" spans="1:7" ht="16.5" x14ac:dyDescent="0.15">
      <c r="A2" s="227" t="s">
        <v>22</v>
      </c>
      <c r="B2" s="52" t="s">
        <v>23</v>
      </c>
      <c r="C2" s="229" t="s">
        <v>24</v>
      </c>
      <c r="D2" s="230"/>
      <c r="E2" s="230"/>
      <c r="F2" s="230"/>
      <c r="G2" s="231"/>
    </row>
    <row r="3" spans="1:7" ht="16.5" x14ac:dyDescent="0.15">
      <c r="A3" s="228"/>
      <c r="B3" s="53" t="s">
        <v>25</v>
      </c>
      <c r="C3" s="48" t="s">
        <v>35</v>
      </c>
      <c r="D3" s="35" t="s">
        <v>36</v>
      </c>
      <c r="E3" s="35" t="s">
        <v>27</v>
      </c>
      <c r="F3" s="35" t="s">
        <v>29</v>
      </c>
      <c r="G3" s="44" t="s">
        <v>37</v>
      </c>
    </row>
    <row r="4" spans="1:7" x14ac:dyDescent="0.15">
      <c r="A4" s="45">
        <v>13</v>
      </c>
      <c r="B4" s="82">
        <f>'家事以外の用料金表(税抜き)'!B4*1.1</f>
        <v>825.00000000000011</v>
      </c>
      <c r="C4" s="49">
        <f>'家事以外の用料金表(税抜き)'!C4*1.1</f>
        <v>51.7</v>
      </c>
      <c r="D4" s="38">
        <f>'家事以外の用料金表(税抜き)'!D4*1.1</f>
        <v>242.00000000000003</v>
      </c>
      <c r="E4" s="94">
        <f>'家事以外の用料金表(税抜き)'!E4*1.1</f>
        <v>275</v>
      </c>
      <c r="F4" s="38">
        <f>'家事以外の用料金表(税抜き)'!F4*1.1</f>
        <v>319</v>
      </c>
      <c r="G4" s="39">
        <f>'家事以外の用料金表(税抜き)'!G4*1.1</f>
        <v>363.00000000000006</v>
      </c>
    </row>
    <row r="5" spans="1:7" x14ac:dyDescent="0.15">
      <c r="A5" s="46">
        <v>20</v>
      </c>
      <c r="B5" s="83">
        <f>'家事以外の用料金表(税抜き)'!B5*1.1</f>
        <v>1045</v>
      </c>
      <c r="C5" s="33">
        <f>'家事以外の用料金表(税抜き)'!C5*1.1</f>
        <v>51.7</v>
      </c>
      <c r="D5" s="74">
        <f>'家事以外の用料金表(税抜き)'!D5*1.1</f>
        <v>242.00000000000003</v>
      </c>
      <c r="E5" s="95">
        <f>'家事以外の用料金表(税抜き)'!E5*1.1</f>
        <v>275</v>
      </c>
      <c r="F5" s="74">
        <f>'家事以外の用料金表(税抜き)'!F5*1.1</f>
        <v>319</v>
      </c>
      <c r="G5" s="75">
        <f>'家事以外の用料金表(税抜き)'!G5*1.1</f>
        <v>363.00000000000006</v>
      </c>
    </row>
    <row r="6" spans="1:7" x14ac:dyDescent="0.15">
      <c r="A6" s="46">
        <v>25</v>
      </c>
      <c r="B6" s="83">
        <f>'家事以外の用料金表(税抜き)'!B6*1.1</f>
        <v>1666.5000000000002</v>
      </c>
      <c r="C6" s="33">
        <f>'家事以外の用料金表(税抜き)'!C6*1.1</f>
        <v>51.7</v>
      </c>
      <c r="D6" s="74">
        <f>'家事以外の用料金表(税抜き)'!D6*1.1</f>
        <v>242.00000000000003</v>
      </c>
      <c r="E6" s="95">
        <f>'家事以外の用料金表(税抜き)'!E6*1.1</f>
        <v>275</v>
      </c>
      <c r="F6" s="74">
        <f>'家事以外の用料金表(税抜き)'!F6*1.1</f>
        <v>319</v>
      </c>
      <c r="G6" s="75">
        <f>'家事以外の用料金表(税抜き)'!G6*1.1</f>
        <v>363.00000000000006</v>
      </c>
    </row>
    <row r="7" spans="1:7" x14ac:dyDescent="0.15">
      <c r="A7" s="46">
        <v>30</v>
      </c>
      <c r="B7" s="83">
        <f>'家事以外の用料金表(税抜き)'!B7*1.1</f>
        <v>2475</v>
      </c>
      <c r="C7" s="33">
        <f>'家事以外の用料金表(税抜き)'!C7*1.1</f>
        <v>51.7</v>
      </c>
      <c r="D7" s="74">
        <f>'家事以外の用料金表(税抜き)'!D7*1.1</f>
        <v>242.00000000000003</v>
      </c>
      <c r="E7" s="95">
        <f>'家事以外の用料金表(税抜き)'!E7*1.1</f>
        <v>275</v>
      </c>
      <c r="F7" s="74">
        <f>'家事以外の用料金表(税抜き)'!F7*1.1</f>
        <v>319</v>
      </c>
      <c r="G7" s="75">
        <f>'家事以外の用料金表(税抜き)'!G7*1.1</f>
        <v>363.00000000000006</v>
      </c>
    </row>
    <row r="8" spans="1:7" x14ac:dyDescent="0.15">
      <c r="A8" s="46">
        <v>40</v>
      </c>
      <c r="B8" s="83">
        <f>'家事以外の用料金表(税抜き)'!B8*1.1</f>
        <v>2827.0000000000005</v>
      </c>
      <c r="C8" s="33">
        <f>'家事以外の用料金表(税抜き)'!C8*1.1</f>
        <v>51.7</v>
      </c>
      <c r="D8" s="74">
        <f>'家事以外の用料金表(税抜き)'!D8*1.1</f>
        <v>242.00000000000003</v>
      </c>
      <c r="E8" s="95">
        <f>'家事以外の用料金表(税抜き)'!E8*1.1</f>
        <v>275</v>
      </c>
      <c r="F8" s="74">
        <f>'家事以外の用料金表(税抜き)'!F8*1.1</f>
        <v>319</v>
      </c>
      <c r="G8" s="75">
        <f>'家事以外の用料金表(税抜き)'!G8*1.1</f>
        <v>363.00000000000006</v>
      </c>
    </row>
    <row r="9" spans="1:7" x14ac:dyDescent="0.15">
      <c r="A9" s="46">
        <v>50</v>
      </c>
      <c r="B9" s="83">
        <f>'家事以外の用料金表(税抜き)'!B9*1.1</f>
        <v>5461.5</v>
      </c>
      <c r="C9" s="33">
        <f>'家事以外の用料金表(税抜き)'!C9*1.1</f>
        <v>51.7</v>
      </c>
      <c r="D9" s="74">
        <f>'家事以外の用料金表(税抜き)'!D9*1.1</f>
        <v>242.00000000000003</v>
      </c>
      <c r="E9" s="95">
        <f>'家事以外の用料金表(税抜き)'!E9*1.1</f>
        <v>275</v>
      </c>
      <c r="F9" s="74">
        <f>'家事以外の用料金表(税抜き)'!F9*1.1</f>
        <v>319</v>
      </c>
      <c r="G9" s="75">
        <f>'家事以外の用料金表(税抜き)'!G9*1.1</f>
        <v>363.00000000000006</v>
      </c>
    </row>
    <row r="10" spans="1:7" x14ac:dyDescent="0.15">
      <c r="A10" s="46">
        <v>75</v>
      </c>
      <c r="B10" s="83">
        <f>'家事以外の用料金表(税抜き)'!B10*1.1</f>
        <v>10153</v>
      </c>
      <c r="C10" s="33">
        <f>'家事以外の用料金表(税抜き)'!C10*1.1</f>
        <v>51.7</v>
      </c>
      <c r="D10" s="74">
        <f>'家事以外の用料金表(税抜き)'!D10*1.1</f>
        <v>242.00000000000003</v>
      </c>
      <c r="E10" s="95">
        <f>'家事以外の用料金表(税抜き)'!E10*1.1</f>
        <v>275</v>
      </c>
      <c r="F10" s="74">
        <f>'家事以外の用料金表(税抜き)'!F10*1.1</f>
        <v>319</v>
      </c>
      <c r="G10" s="75">
        <f>'家事以外の用料金表(税抜き)'!G10*1.1</f>
        <v>363.00000000000006</v>
      </c>
    </row>
    <row r="11" spans="1:7" x14ac:dyDescent="0.15">
      <c r="A11" s="46">
        <v>100</v>
      </c>
      <c r="B11" s="83">
        <f>'家事以外の用料金表(税抜き)'!B11*1.1</f>
        <v>20152</v>
      </c>
      <c r="C11" s="33">
        <f>'家事以外の用料金表(税抜き)'!C11*1.1</f>
        <v>51.7</v>
      </c>
      <c r="D11" s="74">
        <f>'家事以外の用料金表(税抜き)'!D11*1.1</f>
        <v>242.00000000000003</v>
      </c>
      <c r="E11" s="95">
        <f>'家事以外の用料金表(税抜き)'!E11*1.1</f>
        <v>275</v>
      </c>
      <c r="F11" s="74">
        <f>'家事以外の用料金表(税抜き)'!F11*1.1</f>
        <v>319</v>
      </c>
      <c r="G11" s="75">
        <f>'家事以外の用料金表(税抜き)'!G11*1.1</f>
        <v>363.00000000000006</v>
      </c>
    </row>
    <row r="12" spans="1:7" x14ac:dyDescent="0.15">
      <c r="A12" s="47">
        <v>150</v>
      </c>
      <c r="B12" s="84">
        <f>'家事以外の用料金表(税抜き)'!B12*1.1</f>
        <v>46387.000000000007</v>
      </c>
      <c r="C12" s="73">
        <f>'家事以外の用料金表(税抜き)'!C12*1.1</f>
        <v>51.7</v>
      </c>
      <c r="D12" s="40">
        <f>'家事以外の用料金表(税抜き)'!D12*1.1</f>
        <v>242.00000000000003</v>
      </c>
      <c r="E12" s="96">
        <f>'家事以外の用料金表(税抜き)'!E12*1.1</f>
        <v>275</v>
      </c>
      <c r="F12" s="40">
        <f>'家事以外の用料金表(税抜き)'!F12*1.1</f>
        <v>319</v>
      </c>
      <c r="G12" s="41">
        <f>'家事以外の用料金表(税抜き)'!G12*1.1</f>
        <v>363.00000000000006</v>
      </c>
    </row>
    <row r="15" spans="1:7" x14ac:dyDescent="0.15">
      <c r="A15" s="29" t="s">
        <v>39</v>
      </c>
      <c r="B15" s="30"/>
      <c r="C15" s="30"/>
      <c r="D15" s="30"/>
      <c r="E15" s="30"/>
      <c r="F15" s="30"/>
      <c r="G15" s="30"/>
    </row>
    <row r="16" spans="1:7" ht="16.5" x14ac:dyDescent="0.15">
      <c r="A16" s="227" t="s">
        <v>22</v>
      </c>
      <c r="B16" s="52" t="s">
        <v>23</v>
      </c>
      <c r="C16" s="229" t="s">
        <v>24</v>
      </c>
      <c r="D16" s="230"/>
      <c r="E16" s="230"/>
      <c r="F16" s="230"/>
      <c r="G16" s="231"/>
    </row>
    <row r="17" spans="1:7" ht="16.5" x14ac:dyDescent="0.15">
      <c r="A17" s="228"/>
      <c r="B17" s="53" t="s">
        <v>25</v>
      </c>
      <c r="C17" s="48" t="s">
        <v>26</v>
      </c>
      <c r="D17" s="35" t="s">
        <v>27</v>
      </c>
      <c r="E17" s="35" t="s">
        <v>29</v>
      </c>
      <c r="F17" s="35" t="s">
        <v>31</v>
      </c>
      <c r="G17" s="44" t="s">
        <v>32</v>
      </c>
    </row>
    <row r="18" spans="1:7" x14ac:dyDescent="0.15">
      <c r="A18" s="45">
        <v>13</v>
      </c>
      <c r="B18" s="82">
        <f>'家事以外の用料金表(税抜き)'!B18*1.1</f>
        <v>1650.0000000000002</v>
      </c>
      <c r="C18" s="49">
        <f>'家事以外の用料金表(税抜き)'!C18*1.1</f>
        <v>51.7</v>
      </c>
      <c r="D18" s="38">
        <f>'家事以外の用料金表(税抜き)'!D18*1.1</f>
        <v>242.00000000000003</v>
      </c>
      <c r="E18" s="38">
        <f>'家事以外の用料金表(税抜き)'!E18*1.1</f>
        <v>275</v>
      </c>
      <c r="F18" s="38">
        <f>'家事以外の用料金表(税抜き)'!F18*1.1</f>
        <v>319</v>
      </c>
      <c r="G18" s="39">
        <f>'家事以外の用料金表(税抜き)'!G18*1.1</f>
        <v>363.00000000000006</v>
      </c>
    </row>
    <row r="19" spans="1:7" x14ac:dyDescent="0.15">
      <c r="A19" s="46">
        <v>20</v>
      </c>
      <c r="B19" s="83">
        <f>'家事以外の用料金表(税抜き)'!B19*1.1</f>
        <v>2090</v>
      </c>
      <c r="C19" s="33">
        <f>'家事以外の用料金表(税抜き)'!C19*1.1</f>
        <v>51.7</v>
      </c>
      <c r="D19" s="74">
        <f>'家事以外の用料金表(税抜き)'!D19*1.1</f>
        <v>242.00000000000003</v>
      </c>
      <c r="E19" s="74">
        <f>'家事以外の用料金表(税抜き)'!E19*1.1</f>
        <v>275</v>
      </c>
      <c r="F19" s="74">
        <f>'家事以外の用料金表(税抜き)'!F19*1.1</f>
        <v>319</v>
      </c>
      <c r="G19" s="75">
        <f>'家事以外の用料金表(税抜き)'!G19*1.1</f>
        <v>363.00000000000006</v>
      </c>
    </row>
    <row r="20" spans="1:7" x14ac:dyDescent="0.15">
      <c r="A20" s="46">
        <v>25</v>
      </c>
      <c r="B20" s="83">
        <f>'家事以外の用料金表(税抜き)'!B20*1.1</f>
        <v>3333.0000000000005</v>
      </c>
      <c r="C20" s="33">
        <f>'家事以外の用料金表(税抜き)'!C20*1.1</f>
        <v>51.7</v>
      </c>
      <c r="D20" s="74">
        <f>'家事以外の用料金表(税抜き)'!D20*1.1</f>
        <v>242.00000000000003</v>
      </c>
      <c r="E20" s="74">
        <f>'家事以外の用料金表(税抜き)'!E20*1.1</f>
        <v>275</v>
      </c>
      <c r="F20" s="74">
        <f>'家事以外の用料金表(税抜き)'!F20*1.1</f>
        <v>319</v>
      </c>
      <c r="G20" s="75">
        <f>'家事以外の用料金表(税抜き)'!G20*1.1</f>
        <v>363.00000000000006</v>
      </c>
    </row>
    <row r="21" spans="1:7" x14ac:dyDescent="0.15">
      <c r="A21" s="46">
        <v>30</v>
      </c>
      <c r="B21" s="83">
        <f>'家事以外の用料金表(税抜き)'!B21*1.1</f>
        <v>4950</v>
      </c>
      <c r="C21" s="33">
        <f>'家事以外の用料金表(税抜き)'!C21*1.1</f>
        <v>51.7</v>
      </c>
      <c r="D21" s="74">
        <f>'家事以外の用料金表(税抜き)'!D21*1.1</f>
        <v>242.00000000000003</v>
      </c>
      <c r="E21" s="74">
        <f>'家事以外の用料金表(税抜き)'!E21*1.1</f>
        <v>275</v>
      </c>
      <c r="F21" s="74">
        <f>'家事以外の用料金表(税抜き)'!F21*1.1</f>
        <v>319</v>
      </c>
      <c r="G21" s="75">
        <f>'家事以外の用料金表(税抜き)'!G21*1.1</f>
        <v>363.00000000000006</v>
      </c>
    </row>
    <row r="22" spans="1:7" x14ac:dyDescent="0.15">
      <c r="A22" s="46">
        <v>40</v>
      </c>
      <c r="B22" s="83">
        <f>'家事以外の用料金表(税抜き)'!B22*1.1</f>
        <v>5654.0000000000009</v>
      </c>
      <c r="C22" s="33">
        <f>'家事以外の用料金表(税抜き)'!C22*1.1</f>
        <v>51.7</v>
      </c>
      <c r="D22" s="74">
        <f>'家事以外の用料金表(税抜き)'!D22*1.1</f>
        <v>242.00000000000003</v>
      </c>
      <c r="E22" s="74">
        <f>'家事以外の用料金表(税抜き)'!E22*1.1</f>
        <v>275</v>
      </c>
      <c r="F22" s="74">
        <f>'家事以外の用料金表(税抜き)'!F22*1.1</f>
        <v>319</v>
      </c>
      <c r="G22" s="75">
        <f>'家事以外の用料金表(税抜き)'!G22*1.1</f>
        <v>363.00000000000006</v>
      </c>
    </row>
    <row r="23" spans="1:7" x14ac:dyDescent="0.15">
      <c r="A23" s="46">
        <v>50</v>
      </c>
      <c r="B23" s="83">
        <f>'家事以外の用料金表(税抜き)'!B23*1.1</f>
        <v>10923</v>
      </c>
      <c r="C23" s="33">
        <f>'家事以外の用料金表(税抜き)'!C23*1.1</f>
        <v>51.7</v>
      </c>
      <c r="D23" s="74">
        <f>'家事以外の用料金表(税抜き)'!D23*1.1</f>
        <v>242.00000000000003</v>
      </c>
      <c r="E23" s="74">
        <f>'家事以外の用料金表(税抜き)'!E23*1.1</f>
        <v>275</v>
      </c>
      <c r="F23" s="74">
        <f>'家事以外の用料金表(税抜き)'!F23*1.1</f>
        <v>319</v>
      </c>
      <c r="G23" s="75">
        <f>'家事以外の用料金表(税抜き)'!G23*1.1</f>
        <v>363.00000000000006</v>
      </c>
    </row>
    <row r="24" spans="1:7" x14ac:dyDescent="0.15">
      <c r="A24" s="46">
        <v>75</v>
      </c>
      <c r="B24" s="83">
        <f>'家事以外の用料金表(税抜き)'!B24*1.1</f>
        <v>20306</v>
      </c>
      <c r="C24" s="33">
        <f>'家事以外の用料金表(税抜き)'!C24*1.1</f>
        <v>51.7</v>
      </c>
      <c r="D24" s="74">
        <f>'家事以外の用料金表(税抜き)'!D24*1.1</f>
        <v>242.00000000000003</v>
      </c>
      <c r="E24" s="74">
        <f>'家事以外の用料金表(税抜き)'!E24*1.1</f>
        <v>275</v>
      </c>
      <c r="F24" s="74">
        <f>'家事以外の用料金表(税抜き)'!F24*1.1</f>
        <v>319</v>
      </c>
      <c r="G24" s="75">
        <f>'家事以外の用料金表(税抜き)'!G24*1.1</f>
        <v>363.00000000000006</v>
      </c>
    </row>
    <row r="25" spans="1:7" x14ac:dyDescent="0.15">
      <c r="A25" s="46">
        <v>100</v>
      </c>
      <c r="B25" s="83">
        <f>'家事以外の用料金表(税抜き)'!B25*1.1</f>
        <v>40304</v>
      </c>
      <c r="C25" s="33">
        <f>'家事以外の用料金表(税抜き)'!C25*1.1</f>
        <v>51.7</v>
      </c>
      <c r="D25" s="74">
        <f>'家事以外の用料金表(税抜き)'!D25*1.1</f>
        <v>242.00000000000003</v>
      </c>
      <c r="E25" s="74">
        <f>'家事以外の用料金表(税抜き)'!E25*1.1</f>
        <v>275</v>
      </c>
      <c r="F25" s="74">
        <f>'家事以外の用料金表(税抜き)'!F25*1.1</f>
        <v>319</v>
      </c>
      <c r="G25" s="75">
        <f>'家事以外の用料金表(税抜き)'!G25*1.1</f>
        <v>363.00000000000006</v>
      </c>
    </row>
    <row r="26" spans="1:7" x14ac:dyDescent="0.15">
      <c r="A26" s="47">
        <v>150</v>
      </c>
      <c r="B26" s="84">
        <f>'家事以外の用料金表(税抜き)'!B26*1.1</f>
        <v>92774.000000000015</v>
      </c>
      <c r="C26" s="73">
        <f>'家事以外の用料金表(税抜き)'!C26*1.1</f>
        <v>51.7</v>
      </c>
      <c r="D26" s="40">
        <f>'家事以外の用料金表(税抜き)'!D26*1.1</f>
        <v>242.00000000000003</v>
      </c>
      <c r="E26" s="40">
        <f>'家事以外の用料金表(税抜き)'!E26*1.1</f>
        <v>275</v>
      </c>
      <c r="F26" s="40">
        <f>'家事以外の用料金表(税抜き)'!F26*1.1</f>
        <v>319</v>
      </c>
      <c r="G26" s="41">
        <f>'家事以外の用料金表(税抜き)'!G26*1.1</f>
        <v>363.00000000000006</v>
      </c>
    </row>
  </sheetData>
  <sheetProtection selectLockedCells="1" selectUnlockedCells="1"/>
  <mergeCells count="4">
    <mergeCell ref="A2:A3"/>
    <mergeCell ref="C2:G2"/>
    <mergeCell ref="A16:A17"/>
    <mergeCell ref="C16:G16"/>
  </mergeCells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6"/>
  <sheetViews>
    <sheetView workbookViewId="0">
      <selection activeCell="E26" sqref="E26"/>
    </sheetView>
  </sheetViews>
  <sheetFormatPr defaultRowHeight="14.25" x14ac:dyDescent="0.15"/>
  <cols>
    <col min="2" max="2" width="10.25" bestFit="1" customWidth="1"/>
    <col min="3" max="3" width="9.125" bestFit="1" customWidth="1"/>
  </cols>
  <sheetData>
    <row r="1" spans="1:8" x14ac:dyDescent="0.15">
      <c r="A1" s="29" t="s">
        <v>33</v>
      </c>
      <c r="B1" s="30"/>
      <c r="C1" s="30"/>
      <c r="D1" s="30"/>
      <c r="E1" s="30"/>
      <c r="F1" s="30"/>
      <c r="G1" s="30"/>
    </row>
    <row r="2" spans="1:8" ht="16.5" x14ac:dyDescent="0.15">
      <c r="A2" s="227" t="s">
        <v>22</v>
      </c>
      <c r="B2" s="52" t="s">
        <v>23</v>
      </c>
      <c r="C2" s="229" t="s">
        <v>40</v>
      </c>
      <c r="D2" s="230"/>
      <c r="E2" s="230"/>
      <c r="F2" s="230"/>
      <c r="G2" s="231"/>
    </row>
    <row r="3" spans="1:8" ht="16.5" x14ac:dyDescent="0.15">
      <c r="A3" s="228"/>
      <c r="B3" s="53" t="s">
        <v>41</v>
      </c>
      <c r="C3" s="48" t="s">
        <v>42</v>
      </c>
      <c r="D3" s="35" t="s">
        <v>43</v>
      </c>
      <c r="E3" s="35" t="s">
        <v>44</v>
      </c>
      <c r="F3" s="35" t="s">
        <v>45</v>
      </c>
      <c r="G3" s="44" t="s">
        <v>46</v>
      </c>
    </row>
    <row r="4" spans="1:8" x14ac:dyDescent="0.15">
      <c r="A4" s="45">
        <v>13</v>
      </c>
      <c r="B4" s="54">
        <v>750</v>
      </c>
      <c r="C4" s="49">
        <v>47</v>
      </c>
      <c r="D4" s="38">
        <v>210</v>
      </c>
      <c r="E4" s="38">
        <v>240</v>
      </c>
      <c r="F4" s="38">
        <v>280</v>
      </c>
      <c r="G4" s="39">
        <v>320</v>
      </c>
    </row>
    <row r="5" spans="1:8" x14ac:dyDescent="0.15">
      <c r="A5" s="46">
        <v>20</v>
      </c>
      <c r="B5" s="55">
        <v>950</v>
      </c>
      <c r="C5" s="72">
        <v>47</v>
      </c>
      <c r="D5" s="36">
        <v>210</v>
      </c>
      <c r="E5" s="36">
        <v>240</v>
      </c>
      <c r="F5" s="36">
        <v>280</v>
      </c>
      <c r="G5" s="37">
        <v>320</v>
      </c>
    </row>
    <row r="6" spans="1:8" x14ac:dyDescent="0.15">
      <c r="A6" s="46">
        <v>25</v>
      </c>
      <c r="B6" s="55">
        <v>1515</v>
      </c>
      <c r="C6" s="33">
        <v>47</v>
      </c>
      <c r="D6" s="74">
        <v>210</v>
      </c>
      <c r="E6" s="74">
        <v>240</v>
      </c>
      <c r="F6" s="74">
        <v>280</v>
      </c>
      <c r="G6" s="75">
        <v>320</v>
      </c>
    </row>
    <row r="7" spans="1:8" x14ac:dyDescent="0.15">
      <c r="A7" s="46">
        <v>30</v>
      </c>
      <c r="B7" s="55">
        <v>2250</v>
      </c>
      <c r="C7" s="33">
        <v>47</v>
      </c>
      <c r="D7" s="74">
        <v>210</v>
      </c>
      <c r="E7" s="74">
        <v>240</v>
      </c>
      <c r="F7" s="74">
        <v>280</v>
      </c>
      <c r="G7" s="75">
        <v>320</v>
      </c>
    </row>
    <row r="8" spans="1:8" x14ac:dyDescent="0.15">
      <c r="A8" s="46">
        <v>40</v>
      </c>
      <c r="B8" s="55">
        <v>2570</v>
      </c>
      <c r="C8" s="33">
        <v>47</v>
      </c>
      <c r="D8" s="74">
        <v>210</v>
      </c>
      <c r="E8" s="74">
        <v>240</v>
      </c>
      <c r="F8" s="74">
        <v>280</v>
      </c>
      <c r="G8" s="75">
        <v>320</v>
      </c>
      <c r="H8" s="81"/>
    </row>
    <row r="9" spans="1:8" x14ac:dyDescent="0.15">
      <c r="A9" s="46">
        <v>50</v>
      </c>
      <c r="B9" s="55">
        <v>4965</v>
      </c>
      <c r="C9" s="33">
        <v>47</v>
      </c>
      <c r="D9" s="74">
        <v>210</v>
      </c>
      <c r="E9" s="74">
        <v>240</v>
      </c>
      <c r="F9" s="74">
        <v>280</v>
      </c>
      <c r="G9" s="75">
        <v>320</v>
      </c>
    </row>
    <row r="10" spans="1:8" x14ac:dyDescent="0.15">
      <c r="A10" s="46">
        <v>75</v>
      </c>
      <c r="B10" s="55">
        <v>9230</v>
      </c>
      <c r="C10" s="33">
        <v>47</v>
      </c>
      <c r="D10" s="74">
        <v>210</v>
      </c>
      <c r="E10" s="74">
        <v>240</v>
      </c>
      <c r="F10" s="74">
        <v>280</v>
      </c>
      <c r="G10" s="75">
        <v>320</v>
      </c>
    </row>
    <row r="11" spans="1:8" x14ac:dyDescent="0.15">
      <c r="A11" s="46">
        <v>100</v>
      </c>
      <c r="B11" s="55">
        <v>18320</v>
      </c>
      <c r="C11" s="33">
        <v>47</v>
      </c>
      <c r="D11" s="74">
        <v>210</v>
      </c>
      <c r="E11" s="74">
        <v>240</v>
      </c>
      <c r="F11" s="74">
        <v>280</v>
      </c>
      <c r="G11" s="75">
        <v>320</v>
      </c>
    </row>
    <row r="12" spans="1:8" x14ac:dyDescent="0.15">
      <c r="A12" s="47">
        <v>150</v>
      </c>
      <c r="B12" s="57">
        <v>42170</v>
      </c>
      <c r="C12" s="73">
        <v>47</v>
      </c>
      <c r="D12" s="40">
        <v>210</v>
      </c>
      <c r="E12" s="40">
        <v>240</v>
      </c>
      <c r="F12" s="40">
        <v>280</v>
      </c>
      <c r="G12" s="41">
        <v>320</v>
      </c>
    </row>
    <row r="15" spans="1:8" x14ac:dyDescent="0.15">
      <c r="A15" s="29" t="s">
        <v>34</v>
      </c>
      <c r="B15" s="30"/>
      <c r="C15" s="30"/>
      <c r="D15" s="30"/>
      <c r="E15" s="30"/>
      <c r="F15" s="30"/>
      <c r="G15" s="30"/>
    </row>
    <row r="16" spans="1:8" ht="16.5" x14ac:dyDescent="0.15">
      <c r="A16" s="227" t="s">
        <v>22</v>
      </c>
      <c r="B16" s="52" t="s">
        <v>23</v>
      </c>
      <c r="C16" s="229" t="s">
        <v>40</v>
      </c>
      <c r="D16" s="230"/>
      <c r="E16" s="230"/>
      <c r="F16" s="230"/>
      <c r="G16" s="231"/>
    </row>
    <row r="17" spans="1:7" ht="16.5" x14ac:dyDescent="0.15">
      <c r="A17" s="228"/>
      <c r="B17" s="53" t="s">
        <v>41</v>
      </c>
      <c r="C17" s="48" t="s">
        <v>47</v>
      </c>
      <c r="D17" s="35" t="s">
        <v>44</v>
      </c>
      <c r="E17" s="35" t="s">
        <v>45</v>
      </c>
      <c r="F17" s="35" t="s">
        <v>48</v>
      </c>
      <c r="G17" s="44" t="s">
        <v>49</v>
      </c>
    </row>
    <row r="18" spans="1:7" x14ac:dyDescent="0.15">
      <c r="A18" s="45">
        <v>13</v>
      </c>
      <c r="B18" s="54">
        <v>1500</v>
      </c>
      <c r="C18" s="49">
        <v>47</v>
      </c>
      <c r="D18" s="38">
        <v>210</v>
      </c>
      <c r="E18" s="38">
        <v>240</v>
      </c>
      <c r="F18" s="38">
        <v>280</v>
      </c>
      <c r="G18" s="39">
        <v>320</v>
      </c>
    </row>
    <row r="19" spans="1:7" x14ac:dyDescent="0.15">
      <c r="A19" s="46">
        <v>20</v>
      </c>
      <c r="B19" s="55">
        <v>1900</v>
      </c>
      <c r="C19" s="72">
        <v>47</v>
      </c>
      <c r="D19" s="36">
        <v>210</v>
      </c>
      <c r="E19" s="36">
        <v>240</v>
      </c>
      <c r="F19" s="36">
        <v>280</v>
      </c>
      <c r="G19" s="37">
        <v>320</v>
      </c>
    </row>
    <row r="20" spans="1:7" x14ac:dyDescent="0.15">
      <c r="A20" s="46">
        <v>25</v>
      </c>
      <c r="B20" s="55">
        <v>3030</v>
      </c>
      <c r="C20" s="33">
        <v>47</v>
      </c>
      <c r="D20" s="74">
        <v>210</v>
      </c>
      <c r="E20" s="74">
        <v>240</v>
      </c>
      <c r="F20" s="74">
        <v>280</v>
      </c>
      <c r="G20" s="75">
        <v>320</v>
      </c>
    </row>
    <row r="21" spans="1:7" x14ac:dyDescent="0.15">
      <c r="A21" s="46">
        <v>30</v>
      </c>
      <c r="B21" s="55">
        <v>4500</v>
      </c>
      <c r="C21" s="33">
        <v>47</v>
      </c>
      <c r="D21" s="74">
        <v>210</v>
      </c>
      <c r="E21" s="74">
        <v>240</v>
      </c>
      <c r="F21" s="74">
        <v>280</v>
      </c>
      <c r="G21" s="75">
        <v>320</v>
      </c>
    </row>
    <row r="22" spans="1:7" x14ac:dyDescent="0.15">
      <c r="A22" s="46">
        <v>40</v>
      </c>
      <c r="B22" s="55">
        <v>5140</v>
      </c>
      <c r="C22" s="33">
        <v>47</v>
      </c>
      <c r="D22" s="74">
        <v>210</v>
      </c>
      <c r="E22" s="74">
        <v>240</v>
      </c>
      <c r="F22" s="74">
        <v>280</v>
      </c>
      <c r="G22" s="75">
        <v>320</v>
      </c>
    </row>
    <row r="23" spans="1:7" x14ac:dyDescent="0.15">
      <c r="A23" s="46">
        <v>50</v>
      </c>
      <c r="B23" s="55">
        <v>9930</v>
      </c>
      <c r="C23" s="33">
        <v>47</v>
      </c>
      <c r="D23" s="74">
        <v>210</v>
      </c>
      <c r="E23" s="74">
        <v>240</v>
      </c>
      <c r="F23" s="74">
        <v>280</v>
      </c>
      <c r="G23" s="75">
        <v>320</v>
      </c>
    </row>
    <row r="24" spans="1:7" x14ac:dyDescent="0.15">
      <c r="A24" s="46">
        <v>75</v>
      </c>
      <c r="B24" s="55">
        <v>18460</v>
      </c>
      <c r="C24" s="33">
        <v>47</v>
      </c>
      <c r="D24" s="74">
        <v>210</v>
      </c>
      <c r="E24" s="74">
        <v>240</v>
      </c>
      <c r="F24" s="74">
        <v>280</v>
      </c>
      <c r="G24" s="75">
        <v>320</v>
      </c>
    </row>
    <row r="25" spans="1:7" x14ac:dyDescent="0.15">
      <c r="A25" s="46">
        <v>100</v>
      </c>
      <c r="B25" s="55">
        <v>36640</v>
      </c>
      <c r="C25" s="33">
        <v>47</v>
      </c>
      <c r="D25" s="74">
        <v>210</v>
      </c>
      <c r="E25" s="74">
        <v>240</v>
      </c>
      <c r="F25" s="74">
        <v>280</v>
      </c>
      <c r="G25" s="75">
        <v>320</v>
      </c>
    </row>
    <row r="26" spans="1:7" x14ac:dyDescent="0.15">
      <c r="A26" s="47">
        <v>150</v>
      </c>
      <c r="B26" s="57">
        <v>84340</v>
      </c>
      <c r="C26" s="73">
        <v>47</v>
      </c>
      <c r="D26" s="40">
        <v>210</v>
      </c>
      <c r="E26" s="40">
        <v>240</v>
      </c>
      <c r="F26" s="40">
        <v>280</v>
      </c>
      <c r="G26" s="41">
        <v>320</v>
      </c>
    </row>
  </sheetData>
  <sheetProtection selectLockedCells="1" selectUnlockedCells="1"/>
  <mergeCells count="4">
    <mergeCell ref="A16:A17"/>
    <mergeCell ref="C16:G16"/>
    <mergeCell ref="A2:A3"/>
    <mergeCell ref="C2:G2"/>
  </mergeCells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workbookViewId="0">
      <selection activeCell="B20" sqref="B20"/>
    </sheetView>
  </sheetViews>
  <sheetFormatPr defaultRowHeight="14.25" x14ac:dyDescent="0.15"/>
  <cols>
    <col min="2" max="2" width="9.5" bestFit="1" customWidth="1"/>
    <col min="3" max="3" width="9.125" bestFit="1" customWidth="1"/>
  </cols>
  <sheetData>
    <row r="1" spans="1:8" x14ac:dyDescent="0.15">
      <c r="A1" s="29" t="s">
        <v>38</v>
      </c>
      <c r="B1" s="30"/>
      <c r="C1" s="30"/>
      <c r="D1" s="30"/>
      <c r="E1" s="30"/>
      <c r="F1" s="30"/>
      <c r="G1" s="30"/>
    </row>
    <row r="2" spans="1:8" ht="16.5" x14ac:dyDescent="0.15">
      <c r="A2" s="227" t="s">
        <v>22</v>
      </c>
      <c r="B2" s="52" t="s">
        <v>23</v>
      </c>
      <c r="C2" s="229" t="s">
        <v>50</v>
      </c>
      <c r="D2" s="230"/>
      <c r="E2" s="230"/>
      <c r="F2" s="230"/>
      <c r="G2" s="231"/>
    </row>
    <row r="3" spans="1:8" ht="16.5" x14ac:dyDescent="0.15">
      <c r="A3" s="228"/>
      <c r="B3" s="53" t="s">
        <v>51</v>
      </c>
      <c r="C3" s="48" t="s">
        <v>52</v>
      </c>
      <c r="D3" s="35" t="s">
        <v>53</v>
      </c>
      <c r="E3" s="35" t="s">
        <v>54</v>
      </c>
      <c r="F3" s="35" t="s">
        <v>55</v>
      </c>
      <c r="G3" s="44" t="s">
        <v>56</v>
      </c>
    </row>
    <row r="4" spans="1:8" x14ac:dyDescent="0.15">
      <c r="A4" s="45">
        <v>13</v>
      </c>
      <c r="B4" s="54">
        <v>750</v>
      </c>
      <c r="C4" s="76">
        <v>47</v>
      </c>
      <c r="D4" s="31">
        <v>220</v>
      </c>
      <c r="E4" s="31">
        <v>250</v>
      </c>
      <c r="F4" s="31">
        <v>290</v>
      </c>
      <c r="G4" s="32">
        <v>330</v>
      </c>
    </row>
    <row r="5" spans="1:8" x14ac:dyDescent="0.15">
      <c r="A5" s="46">
        <v>20</v>
      </c>
      <c r="B5" s="55">
        <v>950</v>
      </c>
      <c r="C5" s="33">
        <v>47</v>
      </c>
      <c r="D5" s="74">
        <v>220</v>
      </c>
      <c r="E5" s="74">
        <v>250</v>
      </c>
      <c r="F5" s="74">
        <v>290</v>
      </c>
      <c r="G5" s="75">
        <v>330</v>
      </c>
    </row>
    <row r="6" spans="1:8" x14ac:dyDescent="0.15">
      <c r="A6" s="46">
        <v>25</v>
      </c>
      <c r="B6" s="55">
        <v>1515</v>
      </c>
      <c r="C6" s="33">
        <v>47</v>
      </c>
      <c r="D6" s="74">
        <v>220</v>
      </c>
      <c r="E6" s="74">
        <v>250</v>
      </c>
      <c r="F6" s="74">
        <v>290</v>
      </c>
      <c r="G6" s="75">
        <v>330</v>
      </c>
    </row>
    <row r="7" spans="1:8" x14ac:dyDescent="0.15">
      <c r="A7" s="46">
        <v>30</v>
      </c>
      <c r="B7" s="55">
        <v>2250</v>
      </c>
      <c r="C7" s="33">
        <v>47</v>
      </c>
      <c r="D7" s="74">
        <v>220</v>
      </c>
      <c r="E7" s="74">
        <v>250</v>
      </c>
      <c r="F7" s="74">
        <v>290</v>
      </c>
      <c r="G7" s="75">
        <v>330</v>
      </c>
    </row>
    <row r="8" spans="1:8" x14ac:dyDescent="0.15">
      <c r="A8" s="46">
        <v>40</v>
      </c>
      <c r="B8" s="55">
        <v>2570</v>
      </c>
      <c r="C8" s="33">
        <v>47</v>
      </c>
      <c r="D8" s="74">
        <v>220</v>
      </c>
      <c r="E8" s="74">
        <v>250</v>
      </c>
      <c r="F8" s="74">
        <v>290</v>
      </c>
      <c r="G8" s="75">
        <v>330</v>
      </c>
      <c r="H8" s="81"/>
    </row>
    <row r="9" spans="1:8" x14ac:dyDescent="0.15">
      <c r="A9" s="46">
        <v>50</v>
      </c>
      <c r="B9" s="55">
        <v>4965</v>
      </c>
      <c r="C9" s="33">
        <v>47</v>
      </c>
      <c r="D9" s="74">
        <v>220</v>
      </c>
      <c r="E9" s="74">
        <v>250</v>
      </c>
      <c r="F9" s="74">
        <v>290</v>
      </c>
      <c r="G9" s="75">
        <v>330</v>
      </c>
    </row>
    <row r="10" spans="1:8" x14ac:dyDescent="0.15">
      <c r="A10" s="46">
        <v>75</v>
      </c>
      <c r="B10" s="55">
        <v>9230</v>
      </c>
      <c r="C10" s="33">
        <v>47</v>
      </c>
      <c r="D10" s="74">
        <v>220</v>
      </c>
      <c r="E10" s="74">
        <v>250</v>
      </c>
      <c r="F10" s="74">
        <v>290</v>
      </c>
      <c r="G10" s="75">
        <v>330</v>
      </c>
    </row>
    <row r="11" spans="1:8" x14ac:dyDescent="0.15">
      <c r="A11" s="46">
        <v>100</v>
      </c>
      <c r="B11" s="55">
        <v>18320</v>
      </c>
      <c r="C11" s="33">
        <v>47</v>
      </c>
      <c r="D11" s="74">
        <v>220</v>
      </c>
      <c r="E11" s="74">
        <v>250</v>
      </c>
      <c r="F11" s="74">
        <v>290</v>
      </c>
      <c r="G11" s="75">
        <v>330</v>
      </c>
    </row>
    <row r="12" spans="1:8" x14ac:dyDescent="0.15">
      <c r="A12" s="47">
        <v>150</v>
      </c>
      <c r="B12" s="57">
        <v>42170</v>
      </c>
      <c r="C12" s="34">
        <v>47</v>
      </c>
      <c r="D12" s="42">
        <v>220</v>
      </c>
      <c r="E12" s="42">
        <v>250</v>
      </c>
      <c r="F12" s="42">
        <v>290</v>
      </c>
      <c r="G12" s="43">
        <v>330</v>
      </c>
    </row>
    <row r="15" spans="1:8" x14ac:dyDescent="0.15">
      <c r="A15" s="29" t="s">
        <v>39</v>
      </c>
      <c r="B15" s="30"/>
      <c r="C15" s="30"/>
      <c r="D15" s="30"/>
      <c r="E15" s="30"/>
      <c r="F15" s="30"/>
      <c r="G15" s="30"/>
    </row>
    <row r="16" spans="1:8" ht="16.5" x14ac:dyDescent="0.15">
      <c r="A16" s="227" t="s">
        <v>22</v>
      </c>
      <c r="B16" s="52" t="s">
        <v>23</v>
      </c>
      <c r="C16" s="229" t="s">
        <v>50</v>
      </c>
      <c r="D16" s="230"/>
      <c r="E16" s="230"/>
      <c r="F16" s="230"/>
      <c r="G16" s="231"/>
    </row>
    <row r="17" spans="1:7" ht="16.5" x14ac:dyDescent="0.15">
      <c r="A17" s="228"/>
      <c r="B17" s="53" t="s">
        <v>51</v>
      </c>
      <c r="C17" s="48" t="s">
        <v>57</v>
      </c>
      <c r="D17" s="35" t="s">
        <v>54</v>
      </c>
      <c r="E17" s="35" t="s">
        <v>55</v>
      </c>
      <c r="F17" s="35" t="s">
        <v>58</v>
      </c>
      <c r="G17" s="44" t="s">
        <v>59</v>
      </c>
    </row>
    <row r="18" spans="1:7" x14ac:dyDescent="0.15">
      <c r="A18" s="45">
        <v>13</v>
      </c>
      <c r="B18" s="54">
        <v>1500</v>
      </c>
      <c r="C18" s="76">
        <v>47</v>
      </c>
      <c r="D18" s="31">
        <v>220</v>
      </c>
      <c r="E18" s="31">
        <v>250</v>
      </c>
      <c r="F18" s="31">
        <v>290</v>
      </c>
      <c r="G18" s="32">
        <v>330</v>
      </c>
    </row>
    <row r="19" spans="1:7" x14ac:dyDescent="0.15">
      <c r="A19" s="46">
        <v>20</v>
      </c>
      <c r="B19" s="55">
        <v>1900</v>
      </c>
      <c r="C19" s="33">
        <v>47</v>
      </c>
      <c r="D19" s="74">
        <v>220</v>
      </c>
      <c r="E19" s="74">
        <v>250</v>
      </c>
      <c r="F19" s="74">
        <v>290</v>
      </c>
      <c r="G19" s="75">
        <v>330</v>
      </c>
    </row>
    <row r="20" spans="1:7" x14ac:dyDescent="0.15">
      <c r="A20" s="46">
        <v>25</v>
      </c>
      <c r="B20" s="55">
        <v>3030</v>
      </c>
      <c r="C20" s="33">
        <v>47</v>
      </c>
      <c r="D20" s="74">
        <v>220</v>
      </c>
      <c r="E20" s="74">
        <v>250</v>
      </c>
      <c r="F20" s="74">
        <v>290</v>
      </c>
      <c r="G20" s="75">
        <v>330</v>
      </c>
    </row>
    <row r="21" spans="1:7" x14ac:dyDescent="0.15">
      <c r="A21" s="46">
        <v>30</v>
      </c>
      <c r="B21" s="55">
        <v>4500</v>
      </c>
      <c r="C21" s="33">
        <v>47</v>
      </c>
      <c r="D21" s="74">
        <v>220</v>
      </c>
      <c r="E21" s="74">
        <v>250</v>
      </c>
      <c r="F21" s="74">
        <v>290</v>
      </c>
      <c r="G21" s="75">
        <v>330</v>
      </c>
    </row>
    <row r="22" spans="1:7" x14ac:dyDescent="0.15">
      <c r="A22" s="46">
        <v>40</v>
      </c>
      <c r="B22" s="55">
        <v>5140</v>
      </c>
      <c r="C22" s="33">
        <v>47</v>
      </c>
      <c r="D22" s="74">
        <v>220</v>
      </c>
      <c r="E22" s="74">
        <v>250</v>
      </c>
      <c r="F22" s="74">
        <v>290</v>
      </c>
      <c r="G22" s="75">
        <v>330</v>
      </c>
    </row>
    <row r="23" spans="1:7" x14ac:dyDescent="0.15">
      <c r="A23" s="46">
        <v>50</v>
      </c>
      <c r="B23" s="55">
        <v>9930</v>
      </c>
      <c r="C23" s="33">
        <v>47</v>
      </c>
      <c r="D23" s="74">
        <v>220</v>
      </c>
      <c r="E23" s="74">
        <v>250</v>
      </c>
      <c r="F23" s="74">
        <v>290</v>
      </c>
      <c r="G23" s="75">
        <v>330</v>
      </c>
    </row>
    <row r="24" spans="1:7" x14ac:dyDescent="0.15">
      <c r="A24" s="46">
        <v>75</v>
      </c>
      <c r="B24" s="55">
        <v>18460</v>
      </c>
      <c r="C24" s="33">
        <v>47</v>
      </c>
      <c r="D24" s="74">
        <v>220</v>
      </c>
      <c r="E24" s="74">
        <v>250</v>
      </c>
      <c r="F24" s="74">
        <v>290</v>
      </c>
      <c r="G24" s="75">
        <v>330</v>
      </c>
    </row>
    <row r="25" spans="1:7" x14ac:dyDescent="0.15">
      <c r="A25" s="46">
        <v>100</v>
      </c>
      <c r="B25" s="55">
        <v>36640</v>
      </c>
      <c r="C25" s="33">
        <v>47</v>
      </c>
      <c r="D25" s="74">
        <v>220</v>
      </c>
      <c r="E25" s="74">
        <v>250</v>
      </c>
      <c r="F25" s="74">
        <v>290</v>
      </c>
      <c r="G25" s="75">
        <v>330</v>
      </c>
    </row>
    <row r="26" spans="1:7" x14ac:dyDescent="0.15">
      <c r="A26" s="47">
        <v>150</v>
      </c>
      <c r="B26" s="57">
        <v>84340</v>
      </c>
      <c r="C26" s="34">
        <v>47</v>
      </c>
      <c r="D26" s="42">
        <v>220</v>
      </c>
      <c r="E26" s="42">
        <v>250</v>
      </c>
      <c r="F26" s="42">
        <v>290</v>
      </c>
      <c r="G26" s="43">
        <v>330</v>
      </c>
    </row>
  </sheetData>
  <sheetProtection selectLockedCells="1" selectUnlockedCells="1"/>
  <mergeCells count="4">
    <mergeCell ref="A2:A3"/>
    <mergeCell ref="C2:G2"/>
    <mergeCell ref="A16:A17"/>
    <mergeCell ref="C16:G16"/>
  </mergeCells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>
      <selection activeCell="E26" sqref="E26"/>
    </sheetView>
  </sheetViews>
  <sheetFormatPr defaultRowHeight="14.25" x14ac:dyDescent="0.15"/>
  <cols>
    <col min="2" max="2" width="10.25" bestFit="1" customWidth="1"/>
    <col min="3" max="3" width="9.125" bestFit="1" customWidth="1"/>
  </cols>
  <sheetData>
    <row r="1" spans="1:7" x14ac:dyDescent="0.15">
      <c r="A1" s="29" t="s">
        <v>33</v>
      </c>
      <c r="B1" s="30"/>
      <c r="C1" s="30"/>
      <c r="D1" s="30"/>
      <c r="E1" s="30"/>
      <c r="F1" s="30"/>
      <c r="G1" s="30"/>
    </row>
    <row r="2" spans="1:7" ht="16.5" x14ac:dyDescent="0.15">
      <c r="A2" s="227" t="s">
        <v>22</v>
      </c>
      <c r="B2" s="52" t="s">
        <v>23</v>
      </c>
      <c r="C2" s="229" t="s">
        <v>24</v>
      </c>
      <c r="D2" s="230"/>
      <c r="E2" s="230"/>
      <c r="F2" s="230"/>
      <c r="G2" s="231"/>
    </row>
    <row r="3" spans="1:7" ht="16.5" x14ac:dyDescent="0.15">
      <c r="A3" s="228"/>
      <c r="B3" s="53" t="s">
        <v>25</v>
      </c>
      <c r="C3" s="48" t="s">
        <v>35</v>
      </c>
      <c r="D3" s="35" t="s">
        <v>36</v>
      </c>
      <c r="E3" s="35" t="s">
        <v>27</v>
      </c>
      <c r="F3" s="35" t="s">
        <v>29</v>
      </c>
      <c r="G3" s="44" t="s">
        <v>37</v>
      </c>
    </row>
    <row r="4" spans="1:7" x14ac:dyDescent="0.15">
      <c r="A4" s="45">
        <v>13</v>
      </c>
      <c r="B4" s="59">
        <f>B18/2</f>
        <v>787.5</v>
      </c>
      <c r="C4" s="49">
        <v>49.35</v>
      </c>
      <c r="D4" s="38">
        <v>220.5</v>
      </c>
      <c r="E4" s="38">
        <v>252</v>
      </c>
      <c r="F4" s="38">
        <v>294</v>
      </c>
      <c r="G4" s="39">
        <v>336</v>
      </c>
    </row>
    <row r="5" spans="1:7" x14ac:dyDescent="0.15">
      <c r="A5" s="46">
        <v>20</v>
      </c>
      <c r="B5" s="56">
        <f t="shared" ref="B5:B12" si="0">B19/2</f>
        <v>997.5</v>
      </c>
      <c r="C5" s="50">
        <v>49.35</v>
      </c>
      <c r="D5" s="36">
        <v>220.5</v>
      </c>
      <c r="E5" s="36">
        <v>252</v>
      </c>
      <c r="F5" s="36">
        <v>294</v>
      </c>
      <c r="G5" s="37">
        <v>336</v>
      </c>
    </row>
    <row r="6" spans="1:7" x14ac:dyDescent="0.15">
      <c r="A6" s="46">
        <v>25</v>
      </c>
      <c r="B6" s="56">
        <f t="shared" si="0"/>
        <v>1590.75</v>
      </c>
      <c r="C6" s="50">
        <v>49.35</v>
      </c>
      <c r="D6" s="36">
        <v>220.5</v>
      </c>
      <c r="E6" s="36">
        <v>252</v>
      </c>
      <c r="F6" s="36">
        <v>294</v>
      </c>
      <c r="G6" s="37">
        <v>336</v>
      </c>
    </row>
    <row r="7" spans="1:7" x14ac:dyDescent="0.15">
      <c r="A7" s="46">
        <v>30</v>
      </c>
      <c r="B7" s="56">
        <f t="shared" si="0"/>
        <v>2362.5</v>
      </c>
      <c r="C7" s="50">
        <v>49.35</v>
      </c>
      <c r="D7" s="36">
        <v>220.5</v>
      </c>
      <c r="E7" s="36">
        <v>252</v>
      </c>
      <c r="F7" s="36">
        <v>294</v>
      </c>
      <c r="G7" s="37">
        <v>336</v>
      </c>
    </row>
    <row r="8" spans="1:7" x14ac:dyDescent="0.15">
      <c r="A8" s="46">
        <v>40</v>
      </c>
      <c r="B8" s="56">
        <f t="shared" si="0"/>
        <v>2698.5</v>
      </c>
      <c r="C8" s="50">
        <v>49.35</v>
      </c>
      <c r="D8" s="36">
        <v>220.5</v>
      </c>
      <c r="E8" s="36">
        <v>252</v>
      </c>
      <c r="F8" s="36">
        <v>294</v>
      </c>
      <c r="G8" s="37">
        <v>336</v>
      </c>
    </row>
    <row r="9" spans="1:7" x14ac:dyDescent="0.15">
      <c r="A9" s="46">
        <v>50</v>
      </c>
      <c r="B9" s="56">
        <f t="shared" si="0"/>
        <v>5213.25</v>
      </c>
      <c r="C9" s="50">
        <v>49.35</v>
      </c>
      <c r="D9" s="36">
        <v>220.5</v>
      </c>
      <c r="E9" s="36">
        <v>252</v>
      </c>
      <c r="F9" s="36">
        <v>294</v>
      </c>
      <c r="G9" s="37">
        <v>336</v>
      </c>
    </row>
    <row r="10" spans="1:7" x14ac:dyDescent="0.15">
      <c r="A10" s="46">
        <v>75</v>
      </c>
      <c r="B10" s="56">
        <f t="shared" si="0"/>
        <v>9691.5</v>
      </c>
      <c r="C10" s="50">
        <v>49.35</v>
      </c>
      <c r="D10" s="36">
        <v>220.5</v>
      </c>
      <c r="E10" s="36">
        <v>252</v>
      </c>
      <c r="F10" s="36">
        <v>294</v>
      </c>
      <c r="G10" s="37">
        <v>336</v>
      </c>
    </row>
    <row r="11" spans="1:7" x14ac:dyDescent="0.15">
      <c r="A11" s="46">
        <v>100</v>
      </c>
      <c r="B11" s="56">
        <f t="shared" si="0"/>
        <v>19236</v>
      </c>
      <c r="C11" s="50">
        <v>49.35</v>
      </c>
      <c r="D11" s="36">
        <v>220.5</v>
      </c>
      <c r="E11" s="36">
        <v>252</v>
      </c>
      <c r="F11" s="36">
        <v>294</v>
      </c>
      <c r="G11" s="37">
        <v>336</v>
      </c>
    </row>
    <row r="12" spans="1:7" x14ac:dyDescent="0.15">
      <c r="A12" s="47">
        <v>150</v>
      </c>
      <c r="B12" s="58">
        <f t="shared" si="0"/>
        <v>44278.5</v>
      </c>
      <c r="C12" s="51">
        <v>49.35</v>
      </c>
      <c r="D12" s="42">
        <v>220.5</v>
      </c>
      <c r="E12" s="42">
        <v>252</v>
      </c>
      <c r="F12" s="42">
        <v>294</v>
      </c>
      <c r="G12" s="43">
        <v>336</v>
      </c>
    </row>
    <row r="15" spans="1:7" x14ac:dyDescent="0.15">
      <c r="A15" s="29" t="s">
        <v>34</v>
      </c>
      <c r="B15" s="30"/>
      <c r="C15" s="30"/>
      <c r="D15" s="30"/>
      <c r="E15" s="30"/>
      <c r="F15" s="30"/>
      <c r="G15" s="30"/>
    </row>
    <row r="16" spans="1:7" ht="16.5" x14ac:dyDescent="0.15">
      <c r="A16" s="227" t="s">
        <v>22</v>
      </c>
      <c r="B16" s="52" t="s">
        <v>23</v>
      </c>
      <c r="C16" s="229" t="s">
        <v>24</v>
      </c>
      <c r="D16" s="230"/>
      <c r="E16" s="230"/>
      <c r="F16" s="230"/>
      <c r="G16" s="231"/>
    </row>
    <row r="17" spans="1:7" ht="16.5" x14ac:dyDescent="0.15">
      <c r="A17" s="228"/>
      <c r="B17" s="53" t="s">
        <v>25</v>
      </c>
      <c r="C17" s="48" t="s">
        <v>26</v>
      </c>
      <c r="D17" s="35" t="s">
        <v>28</v>
      </c>
      <c r="E17" s="35" t="s">
        <v>30</v>
      </c>
      <c r="F17" s="35" t="s">
        <v>31</v>
      </c>
      <c r="G17" s="44" t="s">
        <v>32</v>
      </c>
    </row>
    <row r="18" spans="1:7" x14ac:dyDescent="0.15">
      <c r="A18" s="45">
        <v>13</v>
      </c>
      <c r="B18" s="54">
        <v>1575</v>
      </c>
      <c r="C18" s="49">
        <v>49.35</v>
      </c>
      <c r="D18" s="38">
        <v>220.5</v>
      </c>
      <c r="E18" s="38">
        <v>252</v>
      </c>
      <c r="F18" s="38">
        <v>294</v>
      </c>
      <c r="G18" s="39">
        <v>336</v>
      </c>
    </row>
    <row r="19" spans="1:7" x14ac:dyDescent="0.15">
      <c r="A19" s="46">
        <v>20</v>
      </c>
      <c r="B19" s="55">
        <v>1995</v>
      </c>
      <c r="C19" s="50">
        <v>49.35</v>
      </c>
      <c r="D19" s="36">
        <v>220.5</v>
      </c>
      <c r="E19" s="36">
        <v>252</v>
      </c>
      <c r="F19" s="36">
        <v>294</v>
      </c>
      <c r="G19" s="37">
        <v>336</v>
      </c>
    </row>
    <row r="20" spans="1:7" x14ac:dyDescent="0.15">
      <c r="A20" s="46">
        <v>25</v>
      </c>
      <c r="B20" s="56">
        <v>3181.5</v>
      </c>
      <c r="C20" s="50">
        <v>49.35</v>
      </c>
      <c r="D20" s="36">
        <v>220.5</v>
      </c>
      <c r="E20" s="36">
        <v>252</v>
      </c>
      <c r="F20" s="36">
        <v>294</v>
      </c>
      <c r="G20" s="37">
        <v>336</v>
      </c>
    </row>
    <row r="21" spans="1:7" x14ac:dyDescent="0.15">
      <c r="A21" s="46">
        <v>30</v>
      </c>
      <c r="B21" s="55">
        <v>4725</v>
      </c>
      <c r="C21" s="50">
        <v>49.35</v>
      </c>
      <c r="D21" s="36">
        <v>220.5</v>
      </c>
      <c r="E21" s="36">
        <v>252</v>
      </c>
      <c r="F21" s="36">
        <v>294</v>
      </c>
      <c r="G21" s="37">
        <v>336</v>
      </c>
    </row>
    <row r="22" spans="1:7" x14ac:dyDescent="0.15">
      <c r="A22" s="46">
        <v>40</v>
      </c>
      <c r="B22" s="55">
        <v>5397</v>
      </c>
      <c r="C22" s="50">
        <v>49.35</v>
      </c>
      <c r="D22" s="36">
        <v>220.5</v>
      </c>
      <c r="E22" s="36">
        <v>252</v>
      </c>
      <c r="F22" s="36">
        <v>294</v>
      </c>
      <c r="G22" s="37">
        <v>336</v>
      </c>
    </row>
    <row r="23" spans="1:7" x14ac:dyDescent="0.15">
      <c r="A23" s="46">
        <v>50</v>
      </c>
      <c r="B23" s="56">
        <v>10426.5</v>
      </c>
      <c r="C23" s="50">
        <v>49.35</v>
      </c>
      <c r="D23" s="36">
        <v>220.5</v>
      </c>
      <c r="E23" s="36">
        <v>252</v>
      </c>
      <c r="F23" s="36">
        <v>294</v>
      </c>
      <c r="G23" s="37">
        <v>336</v>
      </c>
    </row>
    <row r="24" spans="1:7" x14ac:dyDescent="0.15">
      <c r="A24" s="46">
        <v>75</v>
      </c>
      <c r="B24" s="55">
        <v>19383</v>
      </c>
      <c r="C24" s="50">
        <v>49.35</v>
      </c>
      <c r="D24" s="36">
        <v>220.5</v>
      </c>
      <c r="E24" s="36">
        <v>252</v>
      </c>
      <c r="F24" s="36">
        <v>294</v>
      </c>
      <c r="G24" s="37">
        <v>336</v>
      </c>
    </row>
    <row r="25" spans="1:7" x14ac:dyDescent="0.15">
      <c r="A25" s="46">
        <v>100</v>
      </c>
      <c r="B25" s="55">
        <v>38472</v>
      </c>
      <c r="C25" s="50">
        <v>49.35</v>
      </c>
      <c r="D25" s="36">
        <v>220.5</v>
      </c>
      <c r="E25" s="36">
        <v>252</v>
      </c>
      <c r="F25" s="36">
        <v>294</v>
      </c>
      <c r="G25" s="37">
        <v>336</v>
      </c>
    </row>
    <row r="26" spans="1:7" x14ac:dyDescent="0.15">
      <c r="A26" s="47">
        <v>150</v>
      </c>
      <c r="B26" s="57">
        <v>88557</v>
      </c>
      <c r="C26" s="51">
        <v>49.35</v>
      </c>
      <c r="D26" s="42">
        <v>220.5</v>
      </c>
      <c r="E26" s="42">
        <v>252</v>
      </c>
      <c r="F26" s="42">
        <v>294</v>
      </c>
      <c r="G26" s="43">
        <v>336</v>
      </c>
    </row>
  </sheetData>
  <sheetProtection selectLockedCells="1" selectUnlockedCells="1"/>
  <mergeCells count="4">
    <mergeCell ref="A16:A17"/>
    <mergeCell ref="C16:G16"/>
    <mergeCell ref="A2:A3"/>
    <mergeCell ref="C2:G2"/>
  </mergeCells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workbookViewId="0">
      <selection activeCell="E26" sqref="E26"/>
    </sheetView>
  </sheetViews>
  <sheetFormatPr defaultRowHeight="14.25" x14ac:dyDescent="0.15"/>
  <cols>
    <col min="2" max="2" width="9.5" bestFit="1" customWidth="1"/>
    <col min="3" max="3" width="9.125" bestFit="1" customWidth="1"/>
  </cols>
  <sheetData>
    <row r="1" spans="1:7" x14ac:dyDescent="0.15">
      <c r="A1" s="29" t="s">
        <v>38</v>
      </c>
      <c r="B1" s="30"/>
      <c r="C1" s="30"/>
      <c r="D1" s="30"/>
      <c r="E1" s="30"/>
      <c r="F1" s="30"/>
      <c r="G1" s="30"/>
    </row>
    <row r="2" spans="1:7" ht="16.5" x14ac:dyDescent="0.15">
      <c r="A2" s="227" t="s">
        <v>22</v>
      </c>
      <c r="B2" s="52" t="s">
        <v>23</v>
      </c>
      <c r="C2" s="229" t="s">
        <v>24</v>
      </c>
      <c r="D2" s="230"/>
      <c r="E2" s="230"/>
      <c r="F2" s="230"/>
      <c r="G2" s="231"/>
    </row>
    <row r="3" spans="1:7" ht="16.5" x14ac:dyDescent="0.15">
      <c r="A3" s="228"/>
      <c r="B3" s="53" t="s">
        <v>25</v>
      </c>
      <c r="C3" s="48" t="s">
        <v>35</v>
      </c>
      <c r="D3" s="35" t="s">
        <v>36</v>
      </c>
      <c r="E3" s="35" t="s">
        <v>27</v>
      </c>
      <c r="F3" s="35" t="s">
        <v>29</v>
      </c>
      <c r="G3" s="44" t="s">
        <v>37</v>
      </c>
    </row>
    <row r="4" spans="1:7" x14ac:dyDescent="0.15">
      <c r="A4" s="45">
        <v>13</v>
      </c>
      <c r="B4" s="59">
        <f>B18/2</f>
        <v>787.5</v>
      </c>
      <c r="C4" s="49">
        <v>49.35</v>
      </c>
      <c r="D4" s="38">
        <v>231</v>
      </c>
      <c r="E4" s="38">
        <v>262.5</v>
      </c>
      <c r="F4" s="38">
        <v>304.5</v>
      </c>
      <c r="G4" s="39">
        <v>346.5</v>
      </c>
    </row>
    <row r="5" spans="1:7" x14ac:dyDescent="0.15">
      <c r="A5" s="46">
        <v>20</v>
      </c>
      <c r="B5" s="56">
        <f t="shared" ref="B5:B12" si="0">B19/2</f>
        <v>997.5</v>
      </c>
      <c r="C5" s="33">
        <v>49.35</v>
      </c>
      <c r="D5" s="74">
        <v>231</v>
      </c>
      <c r="E5" s="74">
        <v>262.5</v>
      </c>
      <c r="F5" s="74">
        <v>304.5</v>
      </c>
      <c r="G5" s="75">
        <v>346.5</v>
      </c>
    </row>
    <row r="6" spans="1:7" x14ac:dyDescent="0.15">
      <c r="A6" s="46">
        <v>25</v>
      </c>
      <c r="B6" s="56">
        <f t="shared" si="0"/>
        <v>1590.75</v>
      </c>
      <c r="C6" s="33">
        <v>49.35</v>
      </c>
      <c r="D6" s="74">
        <v>231</v>
      </c>
      <c r="E6" s="74">
        <v>262.5</v>
      </c>
      <c r="F6" s="74">
        <v>304.5</v>
      </c>
      <c r="G6" s="75">
        <v>346.5</v>
      </c>
    </row>
    <row r="7" spans="1:7" x14ac:dyDescent="0.15">
      <c r="A7" s="46">
        <v>30</v>
      </c>
      <c r="B7" s="56">
        <f t="shared" si="0"/>
        <v>2362.5</v>
      </c>
      <c r="C7" s="33">
        <v>49.35</v>
      </c>
      <c r="D7" s="74">
        <v>231</v>
      </c>
      <c r="E7" s="74">
        <v>262.5</v>
      </c>
      <c r="F7" s="74">
        <v>304.5</v>
      </c>
      <c r="G7" s="75">
        <v>346.5</v>
      </c>
    </row>
    <row r="8" spans="1:7" x14ac:dyDescent="0.15">
      <c r="A8" s="46">
        <v>40</v>
      </c>
      <c r="B8" s="56">
        <f t="shared" si="0"/>
        <v>2698.5</v>
      </c>
      <c r="C8" s="33">
        <v>49.35</v>
      </c>
      <c r="D8" s="74">
        <v>231</v>
      </c>
      <c r="E8" s="74">
        <v>262.5</v>
      </c>
      <c r="F8" s="74">
        <v>304.5</v>
      </c>
      <c r="G8" s="75">
        <v>346.5</v>
      </c>
    </row>
    <row r="9" spans="1:7" x14ac:dyDescent="0.15">
      <c r="A9" s="46">
        <v>50</v>
      </c>
      <c r="B9" s="56">
        <f t="shared" si="0"/>
        <v>5213.25</v>
      </c>
      <c r="C9" s="33">
        <v>49.35</v>
      </c>
      <c r="D9" s="74">
        <v>231</v>
      </c>
      <c r="E9" s="74">
        <v>262.5</v>
      </c>
      <c r="F9" s="74">
        <v>304.5</v>
      </c>
      <c r="G9" s="75">
        <v>346.5</v>
      </c>
    </row>
    <row r="10" spans="1:7" x14ac:dyDescent="0.15">
      <c r="A10" s="46">
        <v>75</v>
      </c>
      <c r="B10" s="56">
        <f t="shared" si="0"/>
        <v>9691.5</v>
      </c>
      <c r="C10" s="33">
        <v>49.35</v>
      </c>
      <c r="D10" s="74">
        <v>231</v>
      </c>
      <c r="E10" s="74">
        <v>262.5</v>
      </c>
      <c r="F10" s="74">
        <v>304.5</v>
      </c>
      <c r="G10" s="75">
        <v>346.5</v>
      </c>
    </row>
    <row r="11" spans="1:7" x14ac:dyDescent="0.15">
      <c r="A11" s="46">
        <v>100</v>
      </c>
      <c r="B11" s="56">
        <f t="shared" si="0"/>
        <v>19236</v>
      </c>
      <c r="C11" s="33">
        <v>49.35</v>
      </c>
      <c r="D11" s="74">
        <v>231</v>
      </c>
      <c r="E11" s="74">
        <v>262.5</v>
      </c>
      <c r="F11" s="74">
        <v>304.5</v>
      </c>
      <c r="G11" s="75">
        <v>346.5</v>
      </c>
    </row>
    <row r="12" spans="1:7" x14ac:dyDescent="0.15">
      <c r="A12" s="47">
        <v>150</v>
      </c>
      <c r="B12" s="58">
        <f t="shared" si="0"/>
        <v>44278.5</v>
      </c>
      <c r="C12" s="73">
        <v>49.35</v>
      </c>
      <c r="D12" s="40">
        <v>231</v>
      </c>
      <c r="E12" s="40">
        <v>262.5</v>
      </c>
      <c r="F12" s="40">
        <v>304.5</v>
      </c>
      <c r="G12" s="41">
        <v>346.5</v>
      </c>
    </row>
    <row r="15" spans="1:7" x14ac:dyDescent="0.15">
      <c r="A15" s="29" t="s">
        <v>39</v>
      </c>
      <c r="B15" s="30"/>
      <c r="C15" s="30"/>
      <c r="D15" s="30"/>
      <c r="E15" s="30"/>
      <c r="F15" s="30"/>
      <c r="G15" s="30"/>
    </row>
    <row r="16" spans="1:7" ht="16.5" x14ac:dyDescent="0.15">
      <c r="A16" s="227" t="s">
        <v>22</v>
      </c>
      <c r="B16" s="52" t="s">
        <v>23</v>
      </c>
      <c r="C16" s="229" t="s">
        <v>24</v>
      </c>
      <c r="D16" s="230"/>
      <c r="E16" s="230"/>
      <c r="F16" s="230"/>
      <c r="G16" s="231"/>
    </row>
    <row r="17" spans="1:7" ht="16.5" x14ac:dyDescent="0.15">
      <c r="A17" s="228"/>
      <c r="B17" s="53" t="s">
        <v>25</v>
      </c>
      <c r="C17" s="48" t="s">
        <v>26</v>
      </c>
      <c r="D17" s="35" t="s">
        <v>28</v>
      </c>
      <c r="E17" s="35" t="s">
        <v>30</v>
      </c>
      <c r="F17" s="35" t="s">
        <v>31</v>
      </c>
      <c r="G17" s="44" t="s">
        <v>32</v>
      </c>
    </row>
    <row r="18" spans="1:7" x14ac:dyDescent="0.15">
      <c r="A18" s="45">
        <v>13</v>
      </c>
      <c r="B18" s="54">
        <v>1575</v>
      </c>
      <c r="C18" s="49">
        <v>49.35</v>
      </c>
      <c r="D18" s="38">
        <v>231</v>
      </c>
      <c r="E18" s="38">
        <v>262.5</v>
      </c>
      <c r="F18" s="38">
        <v>304.5</v>
      </c>
      <c r="G18" s="39">
        <v>346.5</v>
      </c>
    </row>
    <row r="19" spans="1:7" x14ac:dyDescent="0.15">
      <c r="A19" s="46">
        <v>20</v>
      </c>
      <c r="B19" s="55">
        <v>1995</v>
      </c>
      <c r="C19" s="33">
        <v>49.35</v>
      </c>
      <c r="D19" s="74">
        <v>231</v>
      </c>
      <c r="E19" s="74">
        <v>262.5</v>
      </c>
      <c r="F19" s="74">
        <v>304.5</v>
      </c>
      <c r="G19" s="75">
        <v>346.5</v>
      </c>
    </row>
    <row r="20" spans="1:7" x14ac:dyDescent="0.15">
      <c r="A20" s="46">
        <v>25</v>
      </c>
      <c r="B20" s="56">
        <v>3181.5</v>
      </c>
      <c r="C20" s="33">
        <v>49.35</v>
      </c>
      <c r="D20" s="74">
        <v>231</v>
      </c>
      <c r="E20" s="74">
        <v>262.5</v>
      </c>
      <c r="F20" s="74">
        <v>304.5</v>
      </c>
      <c r="G20" s="75">
        <v>346.5</v>
      </c>
    </row>
    <row r="21" spans="1:7" x14ac:dyDescent="0.15">
      <c r="A21" s="46">
        <v>30</v>
      </c>
      <c r="B21" s="55">
        <v>4725</v>
      </c>
      <c r="C21" s="33">
        <v>49.35</v>
      </c>
      <c r="D21" s="74">
        <v>231</v>
      </c>
      <c r="E21" s="74">
        <v>262.5</v>
      </c>
      <c r="F21" s="74">
        <v>304.5</v>
      </c>
      <c r="G21" s="75">
        <v>346.5</v>
      </c>
    </row>
    <row r="22" spans="1:7" x14ac:dyDescent="0.15">
      <c r="A22" s="46">
        <v>40</v>
      </c>
      <c r="B22" s="55">
        <v>5397</v>
      </c>
      <c r="C22" s="33">
        <v>49.35</v>
      </c>
      <c r="D22" s="74">
        <v>231</v>
      </c>
      <c r="E22" s="74">
        <v>262.5</v>
      </c>
      <c r="F22" s="74">
        <v>304.5</v>
      </c>
      <c r="G22" s="75">
        <v>346.5</v>
      </c>
    </row>
    <row r="23" spans="1:7" x14ac:dyDescent="0.15">
      <c r="A23" s="46">
        <v>50</v>
      </c>
      <c r="B23" s="56">
        <v>10426.5</v>
      </c>
      <c r="C23" s="33">
        <v>49.35</v>
      </c>
      <c r="D23" s="74">
        <v>231</v>
      </c>
      <c r="E23" s="74">
        <v>262.5</v>
      </c>
      <c r="F23" s="74">
        <v>304.5</v>
      </c>
      <c r="G23" s="75">
        <v>346.5</v>
      </c>
    </row>
    <row r="24" spans="1:7" x14ac:dyDescent="0.15">
      <c r="A24" s="46">
        <v>75</v>
      </c>
      <c r="B24" s="55">
        <v>19383</v>
      </c>
      <c r="C24" s="33">
        <v>49.35</v>
      </c>
      <c r="D24" s="74">
        <v>231</v>
      </c>
      <c r="E24" s="74">
        <v>262.5</v>
      </c>
      <c r="F24" s="74">
        <v>304.5</v>
      </c>
      <c r="G24" s="75">
        <v>346.5</v>
      </c>
    </row>
    <row r="25" spans="1:7" x14ac:dyDescent="0.15">
      <c r="A25" s="46">
        <v>100</v>
      </c>
      <c r="B25" s="55">
        <v>38472</v>
      </c>
      <c r="C25" s="33">
        <v>49.35</v>
      </c>
      <c r="D25" s="74">
        <v>231</v>
      </c>
      <c r="E25" s="74">
        <v>262.5</v>
      </c>
      <c r="F25" s="74">
        <v>304.5</v>
      </c>
      <c r="G25" s="75">
        <v>346.5</v>
      </c>
    </row>
    <row r="26" spans="1:7" x14ac:dyDescent="0.15">
      <c r="A26" s="47">
        <v>150</v>
      </c>
      <c r="B26" s="57">
        <v>88557</v>
      </c>
      <c r="C26" s="73">
        <v>49.35</v>
      </c>
      <c r="D26" s="40">
        <v>231</v>
      </c>
      <c r="E26" s="40">
        <v>262.5</v>
      </c>
      <c r="F26" s="40">
        <v>304.5</v>
      </c>
      <c r="G26" s="41">
        <v>346.5</v>
      </c>
    </row>
  </sheetData>
  <sheetProtection selectLockedCells="1" selectUnlockedCells="1"/>
  <mergeCells count="4">
    <mergeCell ref="A2:A3"/>
    <mergeCell ref="C2:G2"/>
    <mergeCell ref="A16:A17"/>
    <mergeCell ref="C16:G16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料金計算（春日）10%</vt:lpstr>
      <vt:lpstr>料金計算（那珂川）10%</vt:lpstr>
      <vt:lpstr>@</vt:lpstr>
      <vt:lpstr>家事用料金表（10%税込み）</vt:lpstr>
      <vt:lpstr>家事以外の用料金表（10%税込み）</vt:lpstr>
      <vt:lpstr>家事用料金表(税抜き)</vt:lpstr>
      <vt:lpstr>家事以外の用料金表(税抜き)</vt:lpstr>
      <vt:lpstr>家事用料金表（5%税込み）</vt:lpstr>
      <vt:lpstr>家事以外の用料金表（5%税込み）</vt:lpstr>
      <vt:lpstr>'料金計算（春日）10%'!Print_Area</vt:lpstr>
      <vt:lpstr>'料金計算（那珂川）10%'!Print_Area</vt:lpstr>
    </vt:vector>
  </TitlesOfParts>
  <Company>春日那珂川水道企業団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STN133</dc:creator>
  <cp:lastModifiedBy>PC-158</cp:lastModifiedBy>
  <cp:lastPrinted>2013-11-19T06:39:28Z</cp:lastPrinted>
  <dcterms:created xsi:type="dcterms:W3CDTF">2008-05-28T07:04:29Z</dcterms:created>
  <dcterms:modified xsi:type="dcterms:W3CDTF">2023-08-09T23:36:42Z</dcterms:modified>
</cp:coreProperties>
</file>